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NSI\"/>
    </mc:Choice>
  </mc:AlternateContent>
  <xr:revisionPtr revIDLastSave="0" documentId="13_ncr:1_{ED1E6246-CBE5-42A4-9347-107BC1AAC01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CY Time Standards" sheetId="11" r:id="rId1"/>
    <sheet name="8 &amp; Under Girls" sheetId="1" r:id="rId2"/>
    <sheet name="8 &amp; Under Boys" sheetId="3" r:id="rId3"/>
    <sheet name="9-10 Girls" sheetId="5" r:id="rId4"/>
    <sheet name="9-10 Boys" sheetId="6" r:id="rId5"/>
    <sheet name="11-12 Girls" sheetId="4" r:id="rId6"/>
    <sheet name="11-12 Boys" sheetId="2" r:id="rId7"/>
    <sheet name="13-14 Girls" sheetId="7" r:id="rId8"/>
    <sheet name="13-14 Boys" sheetId="8" r:id="rId9"/>
    <sheet name="15 &amp; Over Girls" sheetId="9" r:id="rId10"/>
    <sheet name="15 &amp; Over Boys" sheetId="10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4" i="11" l="1"/>
  <c r="K27" i="11" l="1"/>
  <c r="J27" i="11"/>
  <c r="I27" i="11"/>
  <c r="H27" i="11"/>
  <c r="L122" i="10"/>
  <c r="L114" i="10"/>
  <c r="L106" i="10"/>
  <c r="L98" i="10"/>
  <c r="L90" i="10"/>
  <c r="L82" i="10"/>
  <c r="L74" i="10"/>
  <c r="L66" i="10"/>
  <c r="L58" i="10"/>
  <c r="L50" i="10"/>
  <c r="L42" i="10"/>
  <c r="L34" i="10"/>
  <c r="L26" i="10"/>
  <c r="L18" i="10"/>
  <c r="L10" i="10"/>
  <c r="L122" i="9"/>
  <c r="L114" i="9"/>
  <c r="L106" i="9"/>
  <c r="L98" i="9"/>
  <c r="L90" i="9"/>
  <c r="L82" i="9"/>
  <c r="L74" i="9"/>
  <c r="L66" i="9"/>
  <c r="L58" i="9"/>
  <c r="L50" i="9"/>
  <c r="L42" i="9"/>
  <c r="L34" i="9"/>
  <c r="L26" i="9"/>
  <c r="L18" i="9"/>
  <c r="L10" i="9"/>
  <c r="J128" i="8"/>
  <c r="J120" i="8"/>
  <c r="J112" i="8"/>
  <c r="J99" i="8"/>
  <c r="J91" i="8"/>
  <c r="J83" i="8"/>
  <c r="J75" i="8"/>
  <c r="J67" i="8"/>
  <c r="J59" i="8"/>
  <c r="J48" i="8"/>
  <c r="J40" i="8"/>
  <c r="J32" i="8"/>
  <c r="J24" i="8"/>
  <c r="J16" i="8"/>
  <c r="J8" i="8"/>
  <c r="J128" i="7"/>
  <c r="J120" i="7"/>
  <c r="J112" i="7"/>
  <c r="J99" i="7"/>
  <c r="J91" i="7"/>
  <c r="J83" i="7"/>
  <c r="J75" i="7"/>
  <c r="J67" i="7"/>
  <c r="J59" i="7"/>
  <c r="J48" i="7"/>
  <c r="J40" i="7"/>
  <c r="J32" i="7"/>
  <c r="J24" i="7"/>
  <c r="J16" i="7"/>
  <c r="J8" i="7"/>
  <c r="J152" i="2"/>
  <c r="J144" i="2"/>
  <c r="J136" i="2"/>
  <c r="J128" i="2"/>
  <c r="J120" i="2"/>
  <c r="J112" i="2"/>
  <c r="J99" i="2"/>
  <c r="J91" i="2"/>
  <c r="J83" i="2"/>
  <c r="J75" i="2"/>
  <c r="J67" i="2"/>
  <c r="J59" i="2"/>
  <c r="J48" i="2"/>
  <c r="J40" i="2"/>
  <c r="J32" i="2"/>
  <c r="J24" i="2"/>
  <c r="J16" i="2"/>
  <c r="J18" i="2"/>
  <c r="J17" i="2"/>
  <c r="J8" i="2"/>
  <c r="J152" i="4"/>
  <c r="J144" i="4"/>
  <c r="J136" i="4"/>
  <c r="J128" i="4"/>
  <c r="J120" i="4"/>
  <c r="J112" i="4"/>
  <c r="J99" i="4"/>
  <c r="J91" i="4"/>
  <c r="J83" i="4"/>
  <c r="J75" i="4"/>
  <c r="J67" i="4"/>
  <c r="J59" i="4"/>
  <c r="J48" i="4"/>
  <c r="J40" i="4"/>
  <c r="J32" i="4"/>
  <c r="J24" i="4"/>
  <c r="J16" i="4"/>
  <c r="J8" i="4"/>
  <c r="J98" i="6"/>
  <c r="J90" i="6"/>
  <c r="J82" i="6"/>
  <c r="J74" i="6"/>
  <c r="J66" i="6"/>
  <c r="J58" i="6"/>
  <c r="J48" i="6"/>
  <c r="J40" i="6"/>
  <c r="J32" i="6"/>
  <c r="J24" i="6"/>
  <c r="J16" i="6"/>
  <c r="J8" i="6"/>
  <c r="J101" i="5"/>
  <c r="J93" i="5"/>
  <c r="J85" i="5"/>
  <c r="J77" i="5"/>
  <c r="J69" i="5"/>
  <c r="J61" i="5"/>
  <c r="J48" i="5"/>
  <c r="J40" i="5"/>
  <c r="J32" i="5"/>
  <c r="J24" i="5"/>
  <c r="J16" i="5"/>
  <c r="J8" i="5"/>
  <c r="J48" i="1"/>
  <c r="J40" i="1"/>
  <c r="J32" i="1"/>
  <c r="J24" i="1"/>
  <c r="J16" i="1"/>
  <c r="J8" i="1"/>
  <c r="L123" i="10" l="1"/>
  <c r="L115" i="10"/>
  <c r="L107" i="10"/>
  <c r="L99" i="10"/>
  <c r="L91" i="10"/>
  <c r="L83" i="10"/>
  <c r="L75" i="10"/>
  <c r="L67" i="10"/>
  <c r="L59" i="10"/>
  <c r="L51" i="10"/>
  <c r="L43" i="10"/>
  <c r="L35" i="10"/>
  <c r="L27" i="10"/>
  <c r="L19" i="10"/>
  <c r="L11" i="10"/>
  <c r="L123" i="9"/>
  <c r="L115" i="9"/>
  <c r="L107" i="9"/>
  <c r="L99" i="9"/>
  <c r="L91" i="9"/>
  <c r="L83" i="9"/>
  <c r="L75" i="9"/>
  <c r="L67" i="9"/>
  <c r="L59" i="9"/>
  <c r="L51" i="9"/>
  <c r="L43" i="9"/>
  <c r="L35" i="9"/>
  <c r="L27" i="9"/>
  <c r="L19" i="9"/>
  <c r="L11" i="9"/>
  <c r="J129" i="8"/>
  <c r="J121" i="8"/>
  <c r="J113" i="8"/>
  <c r="J100" i="8"/>
  <c r="J92" i="8"/>
  <c r="J84" i="8"/>
  <c r="J76" i="8"/>
  <c r="J68" i="8"/>
  <c r="J60" i="8"/>
  <c r="J49" i="8"/>
  <c r="J41" i="8"/>
  <c r="J33" i="8"/>
  <c r="J25" i="8"/>
  <c r="J17" i="8"/>
  <c r="J9" i="8"/>
  <c r="J129" i="7"/>
  <c r="J121" i="7"/>
  <c r="J113" i="7"/>
  <c r="J100" i="7"/>
  <c r="J92" i="7"/>
  <c r="J84" i="7"/>
  <c r="J76" i="7"/>
  <c r="J68" i="7"/>
  <c r="J60" i="7"/>
  <c r="J49" i="7"/>
  <c r="J41" i="7"/>
  <c r="J33" i="7"/>
  <c r="J25" i="7"/>
  <c r="J17" i="7"/>
  <c r="J9" i="7"/>
  <c r="J153" i="2"/>
  <c r="J145" i="2"/>
  <c r="J137" i="2"/>
  <c r="J129" i="2"/>
  <c r="J121" i="2"/>
  <c r="J113" i="2"/>
  <c r="J100" i="2"/>
  <c r="J101" i="2"/>
  <c r="J92" i="2"/>
  <c r="J84" i="2"/>
  <c r="J76" i="2"/>
  <c r="J68" i="2"/>
  <c r="J60" i="2"/>
  <c r="J49" i="2"/>
  <c r="J41" i="2"/>
  <c r="J33" i="2"/>
  <c r="J25" i="2"/>
  <c r="J9" i="2"/>
  <c r="J153" i="4"/>
  <c r="J145" i="4"/>
  <c r="J137" i="4"/>
  <c r="J129" i="4"/>
  <c r="J121" i="4"/>
  <c r="J113" i="4"/>
  <c r="J100" i="4"/>
  <c r="J92" i="4"/>
  <c r="J84" i="4"/>
  <c r="J76" i="4"/>
  <c r="J68" i="4"/>
  <c r="J60" i="4"/>
  <c r="J49" i="4"/>
  <c r="J41" i="4"/>
  <c r="J33" i="4"/>
  <c r="J25" i="4"/>
  <c r="J17" i="4"/>
  <c r="J9" i="4"/>
  <c r="J99" i="6"/>
  <c r="J91" i="6"/>
  <c r="J83" i="6"/>
  <c r="J75" i="6"/>
  <c r="J67" i="6"/>
  <c r="J59" i="6"/>
  <c r="J49" i="6"/>
  <c r="J41" i="6"/>
  <c r="J33" i="6"/>
  <c r="J25" i="6"/>
  <c r="J17" i="6"/>
  <c r="J9" i="6"/>
  <c r="J102" i="5"/>
  <c r="J94" i="5"/>
  <c r="J86" i="5"/>
  <c r="J78" i="5"/>
  <c r="J70" i="5"/>
  <c r="J62" i="5"/>
  <c r="J49" i="5"/>
  <c r="J41" i="5"/>
  <c r="J33" i="5"/>
  <c r="J25" i="5"/>
  <c r="J17" i="5"/>
  <c r="J9" i="5"/>
  <c r="J49" i="3"/>
  <c r="J48" i="3"/>
  <c r="J41" i="3"/>
  <c r="J40" i="3"/>
  <c r="J33" i="3"/>
  <c r="J32" i="3"/>
  <c r="J25" i="3"/>
  <c r="J24" i="3"/>
  <c r="J17" i="3"/>
  <c r="J16" i="3"/>
  <c r="J9" i="3"/>
  <c r="J8" i="3"/>
  <c r="J49" i="1"/>
  <c r="J41" i="1"/>
  <c r="J33" i="1"/>
  <c r="J25" i="1"/>
  <c r="J17" i="1"/>
  <c r="J9" i="1"/>
  <c r="K75" i="11" l="1"/>
  <c r="J75" i="11"/>
  <c r="I75" i="11"/>
  <c r="H75" i="11"/>
  <c r="K74" i="11"/>
  <c r="J74" i="11"/>
  <c r="I74" i="11"/>
  <c r="H74" i="11"/>
  <c r="K73" i="11"/>
  <c r="J73" i="11"/>
  <c r="I73" i="11"/>
  <c r="H73" i="11"/>
  <c r="K72" i="11"/>
  <c r="J72" i="11"/>
  <c r="I72" i="11"/>
  <c r="H72" i="11"/>
  <c r="K71" i="11"/>
  <c r="J71" i="11"/>
  <c r="I71" i="11"/>
  <c r="H71" i="11"/>
  <c r="K70" i="11"/>
  <c r="J70" i="11"/>
  <c r="I70" i="11"/>
  <c r="H70" i="11"/>
  <c r="K69" i="11"/>
  <c r="J69" i="11"/>
  <c r="I69" i="11"/>
  <c r="H69" i="11"/>
  <c r="K68" i="11"/>
  <c r="J68" i="11"/>
  <c r="I68" i="11"/>
  <c r="H68" i="11"/>
  <c r="K67" i="11"/>
  <c r="J67" i="11"/>
  <c r="I67" i="11"/>
  <c r="H67" i="11"/>
  <c r="K66" i="11"/>
  <c r="J66" i="11"/>
  <c r="I66" i="11"/>
  <c r="H66" i="11"/>
  <c r="K65" i="11"/>
  <c r="J65" i="11"/>
  <c r="I65" i="11"/>
  <c r="H65" i="11"/>
  <c r="K64" i="11"/>
  <c r="J64" i="11"/>
  <c r="I64" i="11"/>
  <c r="H64" i="11"/>
  <c r="K63" i="11"/>
  <c r="J63" i="11"/>
  <c r="I63" i="11"/>
  <c r="H63" i="11"/>
  <c r="K62" i="11"/>
  <c r="J62" i="11"/>
  <c r="I62" i="11"/>
  <c r="H62" i="11"/>
  <c r="K61" i="11"/>
  <c r="J61" i="11"/>
  <c r="I61" i="11"/>
  <c r="H61" i="11"/>
  <c r="A75" i="11"/>
  <c r="B75" i="11"/>
  <c r="C75" i="11"/>
  <c r="D75" i="11"/>
  <c r="A74" i="11"/>
  <c r="B74" i="11"/>
  <c r="C74" i="11"/>
  <c r="D74" i="11"/>
  <c r="A73" i="11"/>
  <c r="B73" i="11"/>
  <c r="C73" i="11"/>
  <c r="D73" i="11"/>
  <c r="A72" i="11"/>
  <c r="B72" i="11"/>
  <c r="C72" i="11"/>
  <c r="D72" i="11"/>
  <c r="A71" i="11"/>
  <c r="B71" i="11"/>
  <c r="C71" i="11"/>
  <c r="D71" i="11"/>
  <c r="A70" i="11"/>
  <c r="B70" i="11"/>
  <c r="C70" i="11"/>
  <c r="D70" i="11"/>
  <c r="A69" i="11"/>
  <c r="B69" i="11"/>
  <c r="C69" i="11"/>
  <c r="D69" i="11"/>
  <c r="A68" i="11"/>
  <c r="B68" i="11"/>
  <c r="C68" i="11"/>
  <c r="D68" i="11"/>
  <c r="A67" i="11"/>
  <c r="B67" i="11"/>
  <c r="C67" i="11"/>
  <c r="D67" i="11"/>
  <c r="A66" i="11"/>
  <c r="B66" i="11"/>
  <c r="C66" i="11"/>
  <c r="D66" i="11"/>
  <c r="A65" i="11"/>
  <c r="B65" i="11"/>
  <c r="C65" i="11"/>
  <c r="D65" i="11"/>
  <c r="A64" i="11"/>
  <c r="B64" i="11"/>
  <c r="C64" i="11"/>
  <c r="D64" i="11"/>
  <c r="A63" i="11"/>
  <c r="B63" i="11"/>
  <c r="C63" i="11"/>
  <c r="D63" i="11"/>
  <c r="A62" i="11"/>
  <c r="B62" i="11"/>
  <c r="C62" i="11"/>
  <c r="D62" i="11"/>
  <c r="A61" i="11"/>
  <c r="B61" i="11"/>
  <c r="C61" i="11"/>
  <c r="D61" i="11"/>
  <c r="K59" i="11" l="1"/>
  <c r="J59" i="11"/>
  <c r="I59" i="11"/>
  <c r="H59" i="11"/>
  <c r="K58" i="11"/>
  <c r="J58" i="11"/>
  <c r="I58" i="11"/>
  <c r="H58" i="11"/>
  <c r="K57" i="11"/>
  <c r="J57" i="11"/>
  <c r="I57" i="11"/>
  <c r="H57" i="11"/>
  <c r="K56" i="11"/>
  <c r="J56" i="11"/>
  <c r="I56" i="11"/>
  <c r="H56" i="11"/>
  <c r="K55" i="11"/>
  <c r="J55" i="11"/>
  <c r="I55" i="11"/>
  <c r="H55" i="11"/>
  <c r="K54" i="11"/>
  <c r="J54" i="11"/>
  <c r="I54" i="11"/>
  <c r="H54" i="11"/>
  <c r="K53" i="11"/>
  <c r="J53" i="11"/>
  <c r="I53" i="11"/>
  <c r="H53" i="11"/>
  <c r="K52" i="11"/>
  <c r="J52" i="11"/>
  <c r="I52" i="11"/>
  <c r="H52" i="11"/>
  <c r="K51" i="11"/>
  <c r="J51" i="11"/>
  <c r="I51" i="11"/>
  <c r="H51" i="11"/>
  <c r="K50" i="11"/>
  <c r="J50" i="11"/>
  <c r="I50" i="11"/>
  <c r="H50" i="11"/>
  <c r="K49" i="11"/>
  <c r="J49" i="11"/>
  <c r="I49" i="11"/>
  <c r="H49" i="11"/>
  <c r="K48" i="11"/>
  <c r="J48" i="11"/>
  <c r="I48" i="11"/>
  <c r="H48" i="11"/>
  <c r="K47" i="11"/>
  <c r="J47" i="11"/>
  <c r="I47" i="11"/>
  <c r="H47" i="11"/>
  <c r="K46" i="11"/>
  <c r="J46" i="11"/>
  <c r="I46" i="11"/>
  <c r="H46" i="11"/>
  <c r="K45" i="11"/>
  <c r="J45" i="11"/>
  <c r="I45" i="11"/>
  <c r="H45" i="11"/>
  <c r="A59" i="11"/>
  <c r="B59" i="11"/>
  <c r="C59" i="11"/>
  <c r="D59" i="11"/>
  <c r="A58" i="11"/>
  <c r="B58" i="11"/>
  <c r="C58" i="11"/>
  <c r="D58" i="11"/>
  <c r="A57" i="11"/>
  <c r="B57" i="11"/>
  <c r="C57" i="11"/>
  <c r="D57" i="11"/>
  <c r="A56" i="11"/>
  <c r="B56" i="11"/>
  <c r="C56" i="11"/>
  <c r="D56" i="11"/>
  <c r="A55" i="11"/>
  <c r="B55" i="11"/>
  <c r="C55" i="11"/>
  <c r="D55" i="11"/>
  <c r="A54" i="11"/>
  <c r="B54" i="11"/>
  <c r="C54" i="11"/>
  <c r="D54" i="11"/>
  <c r="A53" i="11"/>
  <c r="B53" i="11"/>
  <c r="C53" i="11"/>
  <c r="D53" i="11"/>
  <c r="A52" i="11"/>
  <c r="B52" i="11"/>
  <c r="C52" i="11"/>
  <c r="D52" i="11"/>
  <c r="A51" i="11"/>
  <c r="B51" i="11"/>
  <c r="C51" i="11"/>
  <c r="D51" i="11"/>
  <c r="A50" i="11"/>
  <c r="B50" i="11"/>
  <c r="C50" i="11"/>
  <c r="D50" i="11"/>
  <c r="A49" i="11"/>
  <c r="B49" i="11"/>
  <c r="C49" i="11"/>
  <c r="D49" i="11"/>
  <c r="A48" i="11"/>
  <c r="B48" i="11"/>
  <c r="C48" i="11"/>
  <c r="D48" i="11"/>
  <c r="A47" i="11"/>
  <c r="B47" i="11"/>
  <c r="C47" i="11"/>
  <c r="D47" i="11"/>
  <c r="A46" i="11"/>
  <c r="B46" i="11"/>
  <c r="C46" i="11"/>
  <c r="D46" i="11"/>
  <c r="A45" i="11"/>
  <c r="B45" i="11"/>
  <c r="C45" i="11"/>
  <c r="D45" i="11"/>
  <c r="K43" i="11" l="1"/>
  <c r="J43" i="11"/>
  <c r="I43" i="11"/>
  <c r="H43" i="11"/>
  <c r="K42" i="11"/>
  <c r="J42" i="11"/>
  <c r="I42" i="11"/>
  <c r="H42" i="11"/>
  <c r="K41" i="11"/>
  <c r="J41" i="11"/>
  <c r="I41" i="11"/>
  <c r="H41" i="11"/>
  <c r="K40" i="11"/>
  <c r="J40" i="11"/>
  <c r="I40" i="11"/>
  <c r="H40" i="11"/>
  <c r="K39" i="11"/>
  <c r="J39" i="11"/>
  <c r="I39" i="11"/>
  <c r="H39" i="11"/>
  <c r="K38" i="11"/>
  <c r="J38" i="11"/>
  <c r="I38" i="11"/>
  <c r="H38" i="11"/>
  <c r="K37" i="11"/>
  <c r="J37" i="11"/>
  <c r="I37" i="11"/>
  <c r="H37" i="11"/>
  <c r="K36" i="11"/>
  <c r="J36" i="11"/>
  <c r="I36" i="11"/>
  <c r="H36" i="11"/>
  <c r="K35" i="11"/>
  <c r="J35" i="11"/>
  <c r="I35" i="11"/>
  <c r="H35" i="11"/>
  <c r="K34" i="11"/>
  <c r="J34" i="11"/>
  <c r="I34" i="11"/>
  <c r="H34" i="11"/>
  <c r="K33" i="11"/>
  <c r="J33" i="11"/>
  <c r="I33" i="11"/>
  <c r="H33" i="11"/>
  <c r="K32" i="11"/>
  <c r="J32" i="11"/>
  <c r="I32" i="11"/>
  <c r="H32" i="11"/>
  <c r="K31" i="11"/>
  <c r="J31" i="11"/>
  <c r="I31" i="11"/>
  <c r="H31" i="11"/>
  <c r="K30" i="11"/>
  <c r="J30" i="11"/>
  <c r="I30" i="11"/>
  <c r="H30" i="11"/>
  <c r="K29" i="11"/>
  <c r="J29" i="11"/>
  <c r="I29" i="11"/>
  <c r="H29" i="11"/>
  <c r="K28" i="11"/>
  <c r="J28" i="11"/>
  <c r="I28" i="11"/>
  <c r="H28" i="11"/>
  <c r="K26" i="11"/>
  <c r="J26" i="11"/>
  <c r="I26" i="11"/>
  <c r="H26" i="11"/>
  <c r="A43" i="11"/>
  <c r="B43" i="11"/>
  <c r="C43" i="11"/>
  <c r="D43" i="11"/>
  <c r="A42" i="11"/>
  <c r="B42" i="11"/>
  <c r="C42" i="11"/>
  <c r="D42" i="11"/>
  <c r="A41" i="11"/>
  <c r="B41" i="11"/>
  <c r="C41" i="11"/>
  <c r="D41" i="11"/>
  <c r="A40" i="11"/>
  <c r="B40" i="11"/>
  <c r="C40" i="11"/>
  <c r="D40" i="11"/>
  <c r="A39" i="11"/>
  <c r="B39" i="11"/>
  <c r="C39" i="11"/>
  <c r="D39" i="11"/>
  <c r="A38" i="11"/>
  <c r="B38" i="11"/>
  <c r="C38" i="11"/>
  <c r="D38" i="11"/>
  <c r="A37" i="11"/>
  <c r="B37" i="11"/>
  <c r="C37" i="11"/>
  <c r="D37" i="11"/>
  <c r="A36" i="11"/>
  <c r="B36" i="11"/>
  <c r="C36" i="11"/>
  <c r="D36" i="11"/>
  <c r="A35" i="11"/>
  <c r="B35" i="11"/>
  <c r="C35" i="11"/>
  <c r="D35" i="11"/>
  <c r="A34" i="11"/>
  <c r="B34" i="11"/>
  <c r="C34" i="11"/>
  <c r="D34" i="11"/>
  <c r="A33" i="11"/>
  <c r="B33" i="11"/>
  <c r="C33" i="11"/>
  <c r="D33" i="11"/>
  <c r="A32" i="11"/>
  <c r="B32" i="11"/>
  <c r="C32" i="11"/>
  <c r="D32" i="11"/>
  <c r="A31" i="11"/>
  <c r="B31" i="11"/>
  <c r="C31" i="11"/>
  <c r="D31" i="11"/>
  <c r="A30" i="11"/>
  <c r="B30" i="11"/>
  <c r="C30" i="11"/>
  <c r="D30" i="11"/>
  <c r="A29" i="11"/>
  <c r="B29" i="11"/>
  <c r="C29" i="11"/>
  <c r="D29" i="11"/>
  <c r="A28" i="11"/>
  <c r="B28" i="11"/>
  <c r="C28" i="11"/>
  <c r="D28" i="11"/>
  <c r="A27" i="11"/>
  <c r="B27" i="11"/>
  <c r="C27" i="11"/>
  <c r="D27" i="11"/>
  <c r="A26" i="11"/>
  <c r="B26" i="11"/>
  <c r="C26" i="11"/>
  <c r="D26" i="11"/>
  <c r="K24" i="11"/>
  <c r="J24" i="11"/>
  <c r="I24" i="11"/>
  <c r="H24" i="11"/>
  <c r="K23" i="11"/>
  <c r="J23" i="11"/>
  <c r="I23" i="11"/>
  <c r="H23" i="11"/>
  <c r="K22" i="11"/>
  <c r="J22" i="11"/>
  <c r="I22" i="11"/>
  <c r="H22" i="11"/>
  <c r="K21" i="11"/>
  <c r="J21" i="11"/>
  <c r="I21" i="11"/>
  <c r="H21" i="11"/>
  <c r="K20" i="11"/>
  <c r="J20" i="11"/>
  <c r="I20" i="11"/>
  <c r="H20" i="11"/>
  <c r="K19" i="11"/>
  <c r="J19" i="11"/>
  <c r="I19" i="11"/>
  <c r="H19" i="11"/>
  <c r="K18" i="11"/>
  <c r="J18" i="11"/>
  <c r="I18" i="11"/>
  <c r="H18" i="11"/>
  <c r="K17" i="11"/>
  <c r="J17" i="11"/>
  <c r="I17" i="11"/>
  <c r="H17" i="11"/>
  <c r="K16" i="11"/>
  <c r="J16" i="11"/>
  <c r="I16" i="11"/>
  <c r="H16" i="11"/>
  <c r="K15" i="11"/>
  <c r="J15" i="11"/>
  <c r="I15" i="11"/>
  <c r="H15" i="11"/>
  <c r="K14" i="11"/>
  <c r="J14" i="11"/>
  <c r="I14" i="11"/>
  <c r="H14" i="11"/>
  <c r="K13" i="11"/>
  <c r="J13" i="11"/>
  <c r="I13" i="11"/>
  <c r="H13" i="11"/>
  <c r="B24" i="11" l="1"/>
  <c r="C24" i="11"/>
  <c r="D24" i="11"/>
  <c r="A23" i="11"/>
  <c r="B23" i="11"/>
  <c r="C23" i="11"/>
  <c r="D23" i="11"/>
  <c r="A22" i="11"/>
  <c r="B22" i="11"/>
  <c r="C22" i="11"/>
  <c r="D22" i="11"/>
  <c r="A21" i="11"/>
  <c r="B21" i="11"/>
  <c r="C21" i="11"/>
  <c r="D21" i="11"/>
  <c r="A20" i="11"/>
  <c r="B20" i="11"/>
  <c r="C20" i="11"/>
  <c r="D20" i="11"/>
  <c r="A19" i="11"/>
  <c r="B19" i="11"/>
  <c r="C19" i="11"/>
  <c r="D19" i="11"/>
  <c r="A18" i="11"/>
  <c r="B18" i="11"/>
  <c r="C18" i="11"/>
  <c r="D18" i="11"/>
  <c r="A17" i="11"/>
  <c r="B17" i="11"/>
  <c r="C17" i="11"/>
  <c r="D17" i="11"/>
  <c r="A16" i="11"/>
  <c r="B16" i="11"/>
  <c r="C16" i="11"/>
  <c r="D16" i="11"/>
  <c r="A15" i="11"/>
  <c r="B15" i="11"/>
  <c r="C15" i="11"/>
  <c r="D15" i="11"/>
  <c r="A14" i="11"/>
  <c r="B14" i="11"/>
  <c r="C14" i="11"/>
  <c r="D14" i="11"/>
  <c r="A13" i="11"/>
  <c r="B13" i="11"/>
  <c r="C13" i="11"/>
  <c r="D13" i="11"/>
  <c r="K11" i="11"/>
  <c r="J11" i="11"/>
  <c r="I11" i="11"/>
  <c r="H11" i="11"/>
  <c r="A11" i="11"/>
  <c r="B11" i="11"/>
  <c r="D11" i="11"/>
  <c r="C11" i="11"/>
  <c r="A10" i="11"/>
  <c r="B10" i="11"/>
  <c r="C10" i="11"/>
  <c r="D10" i="11"/>
  <c r="K10" i="11"/>
  <c r="H10" i="11"/>
  <c r="J10" i="11"/>
  <c r="I10" i="11"/>
  <c r="K9" i="11"/>
  <c r="J9" i="11"/>
  <c r="I9" i="11"/>
  <c r="H9" i="11"/>
  <c r="K8" i="11"/>
  <c r="J8" i="11"/>
  <c r="I8" i="11"/>
  <c r="H8" i="11"/>
  <c r="K7" i="11"/>
  <c r="J7" i="11"/>
  <c r="I7" i="11"/>
  <c r="H7" i="11"/>
  <c r="K6" i="11"/>
  <c r="J6" i="11"/>
  <c r="I6" i="11"/>
  <c r="H6" i="11"/>
  <c r="D9" i="11"/>
  <c r="C9" i="11"/>
  <c r="B9" i="11"/>
  <c r="A9" i="11"/>
  <c r="D8" i="11"/>
  <c r="C8" i="11"/>
  <c r="B8" i="11"/>
  <c r="A8" i="11"/>
  <c r="D7" i="11"/>
  <c r="C7" i="11"/>
  <c r="B7" i="11"/>
  <c r="A7" i="11"/>
  <c r="D6" i="11"/>
  <c r="C6" i="11"/>
  <c r="B6" i="11"/>
  <c r="A6" i="11"/>
  <c r="L124" i="10"/>
  <c r="C124" i="10"/>
  <c r="B124" i="10"/>
  <c r="D123" i="10"/>
  <c r="D122" i="10"/>
  <c r="F121" i="10"/>
  <c r="H121" i="10" s="1"/>
  <c r="H122" i="10" s="1"/>
  <c r="D121" i="10"/>
  <c r="L116" i="10"/>
  <c r="C116" i="10"/>
  <c r="B116" i="10"/>
  <c r="D116" i="10" s="1"/>
  <c r="D115" i="10"/>
  <c r="D114" i="10"/>
  <c r="F113" i="10"/>
  <c r="H113" i="10" s="1"/>
  <c r="H114" i="10" s="1"/>
  <c r="D113" i="10"/>
  <c r="L108" i="10"/>
  <c r="C108" i="10"/>
  <c r="B108" i="10"/>
  <c r="D108" i="10" s="1"/>
  <c r="D107" i="10"/>
  <c r="D106" i="10"/>
  <c r="F105" i="10"/>
  <c r="H105" i="10" s="1"/>
  <c r="H106" i="10" s="1"/>
  <c r="D105" i="10"/>
  <c r="L100" i="10"/>
  <c r="C100" i="10"/>
  <c r="B100" i="10"/>
  <c r="D100" i="10" s="1"/>
  <c r="D99" i="10"/>
  <c r="D98" i="10"/>
  <c r="F97" i="10"/>
  <c r="H97" i="10" s="1"/>
  <c r="H98" i="10" s="1"/>
  <c r="D97" i="10"/>
  <c r="L92" i="10"/>
  <c r="C92" i="10"/>
  <c r="B92" i="10"/>
  <c r="D92" i="10" s="1"/>
  <c r="D91" i="10"/>
  <c r="D90" i="10"/>
  <c r="F89" i="10"/>
  <c r="H89" i="10" s="1"/>
  <c r="H90" i="10" s="1"/>
  <c r="D89" i="10"/>
  <c r="L84" i="10"/>
  <c r="C84" i="10"/>
  <c r="B84" i="10"/>
  <c r="D84" i="10" s="1"/>
  <c r="D83" i="10"/>
  <c r="D82" i="10"/>
  <c r="F81" i="10"/>
  <c r="H81" i="10" s="1"/>
  <c r="H82" i="10" s="1"/>
  <c r="D81" i="10"/>
  <c r="L76" i="10"/>
  <c r="C76" i="10"/>
  <c r="B76" i="10"/>
  <c r="D76" i="10" s="1"/>
  <c r="D75" i="10"/>
  <c r="D74" i="10"/>
  <c r="F73" i="10"/>
  <c r="H73" i="10" s="1"/>
  <c r="H74" i="10" s="1"/>
  <c r="D73" i="10"/>
  <c r="L68" i="10"/>
  <c r="C68" i="10"/>
  <c r="B68" i="10"/>
  <c r="D68" i="10" s="1"/>
  <c r="D67" i="10"/>
  <c r="D66" i="10"/>
  <c r="F65" i="10"/>
  <c r="H65" i="10" s="1"/>
  <c r="H66" i="10" s="1"/>
  <c r="D65" i="10"/>
  <c r="L60" i="10"/>
  <c r="C60" i="10"/>
  <c r="B60" i="10"/>
  <c r="D60" i="10" s="1"/>
  <c r="D59" i="10"/>
  <c r="D58" i="10"/>
  <c r="F57" i="10"/>
  <c r="H57" i="10" s="1"/>
  <c r="H58" i="10" s="1"/>
  <c r="D57" i="10"/>
  <c r="L52" i="10"/>
  <c r="C52" i="10"/>
  <c r="B52" i="10"/>
  <c r="D52" i="10" s="1"/>
  <c r="D51" i="10"/>
  <c r="D50" i="10"/>
  <c r="F49" i="10"/>
  <c r="H49" i="10" s="1"/>
  <c r="H50" i="10" s="1"/>
  <c r="D49" i="10"/>
  <c r="L44" i="10"/>
  <c r="C44" i="10"/>
  <c r="B44" i="10"/>
  <c r="D44" i="10" s="1"/>
  <c r="D43" i="10"/>
  <c r="D42" i="10"/>
  <c r="F41" i="10"/>
  <c r="H41" i="10" s="1"/>
  <c r="H42" i="10" s="1"/>
  <c r="D41" i="10"/>
  <c r="L36" i="10"/>
  <c r="C36" i="10"/>
  <c r="B36" i="10"/>
  <c r="D35" i="10"/>
  <c r="D34" i="10"/>
  <c r="F33" i="10"/>
  <c r="H33" i="10" s="1"/>
  <c r="H34" i="10" s="1"/>
  <c r="D33" i="10"/>
  <c r="L28" i="10"/>
  <c r="C28" i="10"/>
  <c r="B28" i="10"/>
  <c r="D28" i="10" s="1"/>
  <c r="D27" i="10"/>
  <c r="D26" i="10"/>
  <c r="F25" i="10"/>
  <c r="H25" i="10" s="1"/>
  <c r="H26" i="10" s="1"/>
  <c r="D25" i="10"/>
  <c r="L20" i="10"/>
  <c r="C20" i="10"/>
  <c r="B20" i="10"/>
  <c r="D20" i="10" s="1"/>
  <c r="D19" i="10"/>
  <c r="D18" i="10"/>
  <c r="F17" i="10"/>
  <c r="H17" i="10" s="1"/>
  <c r="H18" i="10" s="1"/>
  <c r="D17" i="10"/>
  <c r="L12" i="10"/>
  <c r="C12" i="10"/>
  <c r="B12" i="10"/>
  <c r="D12" i="10" s="1"/>
  <c r="D11" i="10"/>
  <c r="D10" i="10"/>
  <c r="F9" i="10"/>
  <c r="H9" i="10" s="1"/>
  <c r="H10" i="10" s="1"/>
  <c r="D9" i="10"/>
  <c r="L124" i="9"/>
  <c r="C124" i="9"/>
  <c r="B124" i="9"/>
  <c r="D123" i="9"/>
  <c r="D122" i="9"/>
  <c r="F121" i="9"/>
  <c r="H121" i="9" s="1"/>
  <c r="H122" i="9" s="1"/>
  <c r="D121" i="9"/>
  <c r="L116" i="9"/>
  <c r="C116" i="9"/>
  <c r="B116" i="9"/>
  <c r="D116" i="9" s="1"/>
  <c r="D115" i="9"/>
  <c r="D114" i="9"/>
  <c r="F113" i="9"/>
  <c r="H113" i="9" s="1"/>
  <c r="H114" i="9" s="1"/>
  <c r="D113" i="9"/>
  <c r="L108" i="9"/>
  <c r="C108" i="9"/>
  <c r="B108" i="9"/>
  <c r="D108" i="9" s="1"/>
  <c r="D107" i="9"/>
  <c r="D106" i="9"/>
  <c r="F105" i="9"/>
  <c r="H105" i="9" s="1"/>
  <c r="H106" i="9" s="1"/>
  <c r="D105" i="9"/>
  <c r="L100" i="9"/>
  <c r="C100" i="9"/>
  <c r="B100" i="9"/>
  <c r="D100" i="9" s="1"/>
  <c r="D99" i="9"/>
  <c r="D98" i="9"/>
  <c r="F97" i="9"/>
  <c r="H97" i="9" s="1"/>
  <c r="H98" i="9" s="1"/>
  <c r="D97" i="9"/>
  <c r="L92" i="9"/>
  <c r="C92" i="9"/>
  <c r="B92" i="9"/>
  <c r="D92" i="9" s="1"/>
  <c r="D91" i="9"/>
  <c r="D90" i="9"/>
  <c r="F89" i="9"/>
  <c r="H89" i="9" s="1"/>
  <c r="H90" i="9" s="1"/>
  <c r="D89" i="9"/>
  <c r="L84" i="9"/>
  <c r="C84" i="9"/>
  <c r="B84" i="9"/>
  <c r="D84" i="9" s="1"/>
  <c r="D83" i="9"/>
  <c r="D82" i="9"/>
  <c r="F81" i="9"/>
  <c r="H81" i="9" s="1"/>
  <c r="H82" i="9" s="1"/>
  <c r="D81" i="9"/>
  <c r="L76" i="9"/>
  <c r="C76" i="9"/>
  <c r="B76" i="9"/>
  <c r="D76" i="9" s="1"/>
  <c r="D75" i="9"/>
  <c r="D74" i="9"/>
  <c r="F73" i="9"/>
  <c r="H73" i="9" s="1"/>
  <c r="H74" i="9" s="1"/>
  <c r="D73" i="9"/>
  <c r="L68" i="9"/>
  <c r="C68" i="9"/>
  <c r="B68" i="9"/>
  <c r="D68" i="9" s="1"/>
  <c r="D67" i="9"/>
  <c r="D66" i="9"/>
  <c r="F65" i="9"/>
  <c r="H65" i="9" s="1"/>
  <c r="H66" i="9" s="1"/>
  <c r="D65" i="9"/>
  <c r="L60" i="9"/>
  <c r="C60" i="9"/>
  <c r="B60" i="9"/>
  <c r="D60" i="9" s="1"/>
  <c r="D59" i="9"/>
  <c r="D58" i="9"/>
  <c r="F57" i="9"/>
  <c r="H57" i="9" s="1"/>
  <c r="H58" i="9" s="1"/>
  <c r="D57" i="9"/>
  <c r="L52" i="9"/>
  <c r="C52" i="9"/>
  <c r="B52" i="9"/>
  <c r="D52" i="9" s="1"/>
  <c r="D51" i="9"/>
  <c r="D50" i="9"/>
  <c r="F49" i="9"/>
  <c r="H49" i="9" s="1"/>
  <c r="H50" i="9" s="1"/>
  <c r="D49" i="9"/>
  <c r="L44" i="9"/>
  <c r="C44" i="9"/>
  <c r="B44" i="9"/>
  <c r="D44" i="9" s="1"/>
  <c r="D43" i="9"/>
  <c r="D42" i="9"/>
  <c r="F41" i="9"/>
  <c r="G41" i="9" s="1"/>
  <c r="G42" i="9" s="1"/>
  <c r="D41" i="9"/>
  <c r="L36" i="9"/>
  <c r="C36" i="9"/>
  <c r="B36" i="9"/>
  <c r="D35" i="9"/>
  <c r="D34" i="9"/>
  <c r="F33" i="9"/>
  <c r="G33" i="9" s="1"/>
  <c r="G34" i="9" s="1"/>
  <c r="D33" i="9"/>
  <c r="L28" i="9"/>
  <c r="C28" i="9"/>
  <c r="B28" i="9"/>
  <c r="D28" i="9" s="1"/>
  <c r="D27" i="9"/>
  <c r="D26" i="9"/>
  <c r="F25" i="9"/>
  <c r="G25" i="9" s="1"/>
  <c r="G26" i="9" s="1"/>
  <c r="D25" i="9"/>
  <c r="L20" i="9"/>
  <c r="C20" i="9"/>
  <c r="B20" i="9"/>
  <c r="D20" i="9" s="1"/>
  <c r="D19" i="9"/>
  <c r="D18" i="9"/>
  <c r="F17" i="9"/>
  <c r="H17" i="9" s="1"/>
  <c r="H18" i="9" s="1"/>
  <c r="D17" i="9"/>
  <c r="L12" i="9"/>
  <c r="C12" i="9"/>
  <c r="B12" i="9"/>
  <c r="D12" i="9" s="1"/>
  <c r="D11" i="9"/>
  <c r="D10" i="9"/>
  <c r="F9" i="9"/>
  <c r="H9" i="9" s="1"/>
  <c r="H10" i="9" s="1"/>
  <c r="D9" i="9"/>
  <c r="J130" i="8"/>
  <c r="C130" i="8"/>
  <c r="B130" i="8"/>
  <c r="D129" i="8"/>
  <c r="D128" i="8"/>
  <c r="F127" i="8"/>
  <c r="H127" i="8" s="1"/>
  <c r="H128" i="8" s="1"/>
  <c r="D127" i="8"/>
  <c r="J122" i="8"/>
  <c r="C122" i="8"/>
  <c r="B122" i="8"/>
  <c r="D122" i="8" s="1"/>
  <c r="D121" i="8"/>
  <c r="D120" i="8"/>
  <c r="F119" i="8"/>
  <c r="H119" i="8" s="1"/>
  <c r="H120" i="8" s="1"/>
  <c r="D119" i="8"/>
  <c r="J114" i="8"/>
  <c r="C114" i="8"/>
  <c r="B114" i="8"/>
  <c r="D114" i="8" s="1"/>
  <c r="D113" i="8"/>
  <c r="D112" i="8"/>
  <c r="F111" i="8"/>
  <c r="H111" i="8" s="1"/>
  <c r="H112" i="8" s="1"/>
  <c r="D111" i="8"/>
  <c r="J101" i="8"/>
  <c r="C101" i="8"/>
  <c r="B101" i="8"/>
  <c r="D101" i="8" s="1"/>
  <c r="D100" i="8"/>
  <c r="D99" i="8"/>
  <c r="F98" i="8"/>
  <c r="H98" i="8" s="1"/>
  <c r="H99" i="8" s="1"/>
  <c r="D98" i="8"/>
  <c r="J93" i="8"/>
  <c r="C93" i="8"/>
  <c r="B93" i="8"/>
  <c r="D93" i="8" s="1"/>
  <c r="D92" i="8"/>
  <c r="D91" i="8"/>
  <c r="F90" i="8"/>
  <c r="H90" i="8" s="1"/>
  <c r="H91" i="8" s="1"/>
  <c r="D90" i="8"/>
  <c r="J85" i="8"/>
  <c r="C85" i="8"/>
  <c r="B85" i="8"/>
  <c r="D85" i="8" s="1"/>
  <c r="D84" i="8"/>
  <c r="D83" i="8"/>
  <c r="F82" i="8"/>
  <c r="H82" i="8" s="1"/>
  <c r="H83" i="8" s="1"/>
  <c r="D82" i="8"/>
  <c r="J77" i="8"/>
  <c r="C77" i="8"/>
  <c r="B77" i="8"/>
  <c r="D77" i="8" s="1"/>
  <c r="D76" i="8"/>
  <c r="D75" i="8"/>
  <c r="F74" i="8"/>
  <c r="H74" i="8" s="1"/>
  <c r="H75" i="8" s="1"/>
  <c r="D74" i="8"/>
  <c r="J69" i="8"/>
  <c r="C69" i="8"/>
  <c r="B69" i="8"/>
  <c r="D69" i="8" s="1"/>
  <c r="D68" i="8"/>
  <c r="D67" i="8"/>
  <c r="F66" i="8"/>
  <c r="H66" i="8" s="1"/>
  <c r="H67" i="8" s="1"/>
  <c r="D66" i="8"/>
  <c r="J61" i="8"/>
  <c r="C61" i="8"/>
  <c r="B61" i="8"/>
  <c r="D61" i="8" s="1"/>
  <c r="D60" i="8"/>
  <c r="D59" i="8"/>
  <c r="F58" i="8"/>
  <c r="H58" i="8" s="1"/>
  <c r="H59" i="8" s="1"/>
  <c r="D58" i="8"/>
  <c r="J50" i="8"/>
  <c r="C50" i="8"/>
  <c r="B50" i="8"/>
  <c r="D50" i="8" s="1"/>
  <c r="D49" i="8"/>
  <c r="D48" i="8"/>
  <c r="F47" i="8"/>
  <c r="H47" i="8" s="1"/>
  <c r="H48" i="8" s="1"/>
  <c r="D47" i="8"/>
  <c r="J42" i="8"/>
  <c r="C42" i="8"/>
  <c r="B42" i="8"/>
  <c r="D42" i="8" s="1"/>
  <c r="D41" i="8"/>
  <c r="D40" i="8"/>
  <c r="F39" i="8"/>
  <c r="H39" i="8" s="1"/>
  <c r="H40" i="8" s="1"/>
  <c r="D39" i="8"/>
  <c r="J34" i="8"/>
  <c r="C34" i="8"/>
  <c r="B34" i="8"/>
  <c r="D33" i="8"/>
  <c r="D32" i="8"/>
  <c r="F31" i="8"/>
  <c r="H31" i="8" s="1"/>
  <c r="H32" i="8" s="1"/>
  <c r="D31" i="8"/>
  <c r="J26" i="8"/>
  <c r="C26" i="8"/>
  <c r="B26" i="8"/>
  <c r="D26" i="8" s="1"/>
  <c r="D25" i="8"/>
  <c r="D24" i="8"/>
  <c r="F23" i="8"/>
  <c r="H23" i="8" s="1"/>
  <c r="H24" i="8" s="1"/>
  <c r="D23" i="8"/>
  <c r="J18" i="8"/>
  <c r="C18" i="8"/>
  <c r="B18" i="8"/>
  <c r="D18" i="8" s="1"/>
  <c r="D17" i="8"/>
  <c r="D16" i="8"/>
  <c r="F15" i="8"/>
  <c r="H15" i="8" s="1"/>
  <c r="H16" i="8" s="1"/>
  <c r="D15" i="8"/>
  <c r="J10" i="8"/>
  <c r="C10" i="8"/>
  <c r="B10" i="8"/>
  <c r="D10" i="8" s="1"/>
  <c r="D9" i="8"/>
  <c r="D8" i="8"/>
  <c r="F7" i="8"/>
  <c r="H7" i="8" s="1"/>
  <c r="H8" i="8" s="1"/>
  <c r="D7" i="8"/>
  <c r="J130" i="7"/>
  <c r="C130" i="7"/>
  <c r="B130" i="7"/>
  <c r="D129" i="7"/>
  <c r="D128" i="7"/>
  <c r="F127" i="7"/>
  <c r="H127" i="7" s="1"/>
  <c r="H128" i="7" s="1"/>
  <c r="D127" i="7"/>
  <c r="J122" i="7"/>
  <c r="C122" i="7"/>
  <c r="B122" i="7"/>
  <c r="D122" i="7" s="1"/>
  <c r="D121" i="7"/>
  <c r="D120" i="7"/>
  <c r="F119" i="7"/>
  <c r="H119" i="7" s="1"/>
  <c r="H120" i="7" s="1"/>
  <c r="D119" i="7"/>
  <c r="J114" i="7"/>
  <c r="C114" i="7"/>
  <c r="B114" i="7"/>
  <c r="D114" i="7" s="1"/>
  <c r="D113" i="7"/>
  <c r="D112" i="7"/>
  <c r="F111" i="7"/>
  <c r="H111" i="7" s="1"/>
  <c r="H112" i="7" s="1"/>
  <c r="D111" i="7"/>
  <c r="J101" i="7"/>
  <c r="C101" i="7"/>
  <c r="B101" i="7"/>
  <c r="D101" i="7" s="1"/>
  <c r="D100" i="7"/>
  <c r="D99" i="7"/>
  <c r="F98" i="7"/>
  <c r="H98" i="7" s="1"/>
  <c r="H99" i="7" s="1"/>
  <c r="D98" i="7"/>
  <c r="J93" i="7"/>
  <c r="C93" i="7"/>
  <c r="B93" i="7"/>
  <c r="D93" i="7" s="1"/>
  <c r="D92" i="7"/>
  <c r="D91" i="7"/>
  <c r="F90" i="7"/>
  <c r="H90" i="7" s="1"/>
  <c r="H91" i="7" s="1"/>
  <c r="D90" i="7"/>
  <c r="J85" i="7"/>
  <c r="C85" i="7"/>
  <c r="B85" i="7"/>
  <c r="D85" i="7" s="1"/>
  <c r="D84" i="7"/>
  <c r="D83" i="7"/>
  <c r="F82" i="7"/>
  <c r="H82" i="7" s="1"/>
  <c r="H83" i="7" s="1"/>
  <c r="D82" i="7"/>
  <c r="J77" i="7"/>
  <c r="C77" i="7"/>
  <c r="B77" i="7"/>
  <c r="D77" i="7" s="1"/>
  <c r="D76" i="7"/>
  <c r="D75" i="7"/>
  <c r="F74" i="7"/>
  <c r="H74" i="7" s="1"/>
  <c r="H75" i="7" s="1"/>
  <c r="D74" i="7"/>
  <c r="J69" i="7"/>
  <c r="C69" i="7"/>
  <c r="B69" i="7"/>
  <c r="D69" i="7" s="1"/>
  <c r="D68" i="7"/>
  <c r="D67" i="7"/>
  <c r="F66" i="7"/>
  <c r="G66" i="7" s="1"/>
  <c r="G67" i="7" s="1"/>
  <c r="D66" i="7"/>
  <c r="J61" i="7"/>
  <c r="C61" i="7"/>
  <c r="B61" i="7"/>
  <c r="D61" i="7" s="1"/>
  <c r="D60" i="7"/>
  <c r="D59" i="7"/>
  <c r="F58" i="7"/>
  <c r="H58" i="7" s="1"/>
  <c r="H59" i="7" s="1"/>
  <c r="D58" i="7"/>
  <c r="J50" i="7"/>
  <c r="C50" i="7"/>
  <c r="B50" i="7"/>
  <c r="D50" i="7" s="1"/>
  <c r="D49" i="7"/>
  <c r="D48" i="7"/>
  <c r="F47" i="7"/>
  <c r="H47" i="7" s="1"/>
  <c r="H48" i="7" s="1"/>
  <c r="D47" i="7"/>
  <c r="J42" i="7"/>
  <c r="C42" i="7"/>
  <c r="B42" i="7"/>
  <c r="D42" i="7" s="1"/>
  <c r="D41" i="7"/>
  <c r="D40" i="7"/>
  <c r="F39" i="7"/>
  <c r="H39" i="7" s="1"/>
  <c r="H40" i="7" s="1"/>
  <c r="D39" i="7"/>
  <c r="J34" i="7"/>
  <c r="C34" i="7"/>
  <c r="B34" i="7"/>
  <c r="D33" i="7"/>
  <c r="D32" i="7"/>
  <c r="F31" i="7"/>
  <c r="H31" i="7" s="1"/>
  <c r="H32" i="7" s="1"/>
  <c r="D31" i="7"/>
  <c r="J26" i="7"/>
  <c r="C26" i="7"/>
  <c r="B26" i="7"/>
  <c r="D26" i="7" s="1"/>
  <c r="D25" i="7"/>
  <c r="D24" i="7"/>
  <c r="F23" i="7"/>
  <c r="H23" i="7" s="1"/>
  <c r="H24" i="7" s="1"/>
  <c r="D23" i="7"/>
  <c r="J18" i="7"/>
  <c r="C18" i="7"/>
  <c r="B18" i="7"/>
  <c r="D18" i="7" s="1"/>
  <c r="D17" i="7"/>
  <c r="D16" i="7"/>
  <c r="F15" i="7"/>
  <c r="H15" i="7" s="1"/>
  <c r="H16" i="7" s="1"/>
  <c r="D15" i="7"/>
  <c r="J10" i="7"/>
  <c r="C10" i="7"/>
  <c r="B10" i="7"/>
  <c r="D10" i="7" s="1"/>
  <c r="D9" i="7"/>
  <c r="D8" i="7"/>
  <c r="F7" i="7"/>
  <c r="H7" i="7" s="1"/>
  <c r="H8" i="7" s="1"/>
  <c r="D7" i="7"/>
  <c r="J100" i="6"/>
  <c r="C100" i="6"/>
  <c r="B100" i="6"/>
  <c r="D100" i="6" s="1"/>
  <c r="D99" i="6"/>
  <c r="D98" i="6"/>
  <c r="F97" i="6"/>
  <c r="H97" i="6" s="1"/>
  <c r="H98" i="6" s="1"/>
  <c r="D97" i="6"/>
  <c r="J92" i="6"/>
  <c r="C92" i="6"/>
  <c r="B92" i="6"/>
  <c r="D92" i="6" s="1"/>
  <c r="D91" i="6"/>
  <c r="D90" i="6"/>
  <c r="F89" i="6"/>
  <c r="H89" i="6" s="1"/>
  <c r="H90" i="6" s="1"/>
  <c r="D89" i="6"/>
  <c r="J84" i="6"/>
  <c r="C84" i="6"/>
  <c r="B84" i="6"/>
  <c r="D84" i="6" s="1"/>
  <c r="D83" i="6"/>
  <c r="D82" i="6"/>
  <c r="F81" i="6"/>
  <c r="H81" i="6" s="1"/>
  <c r="H82" i="6" s="1"/>
  <c r="D81" i="6"/>
  <c r="J76" i="6"/>
  <c r="C76" i="6"/>
  <c r="B76" i="6"/>
  <c r="D76" i="6" s="1"/>
  <c r="D75" i="6"/>
  <c r="D74" i="6"/>
  <c r="F73" i="6"/>
  <c r="H73" i="6" s="1"/>
  <c r="H74" i="6" s="1"/>
  <c r="D73" i="6"/>
  <c r="J68" i="6"/>
  <c r="C68" i="6"/>
  <c r="B68" i="6"/>
  <c r="D68" i="6" s="1"/>
  <c r="D67" i="6"/>
  <c r="D66" i="6"/>
  <c r="F65" i="6"/>
  <c r="H65" i="6" s="1"/>
  <c r="H66" i="6" s="1"/>
  <c r="D65" i="6"/>
  <c r="J60" i="6"/>
  <c r="C60" i="6"/>
  <c r="B60" i="6"/>
  <c r="D60" i="6" s="1"/>
  <c r="D59" i="6"/>
  <c r="D58" i="6"/>
  <c r="F57" i="6"/>
  <c r="H57" i="6" s="1"/>
  <c r="H58" i="6" s="1"/>
  <c r="D57" i="6"/>
  <c r="J50" i="6"/>
  <c r="C50" i="6"/>
  <c r="B50" i="6"/>
  <c r="D50" i="6" s="1"/>
  <c r="D49" i="6"/>
  <c r="D48" i="6"/>
  <c r="F47" i="6"/>
  <c r="H47" i="6" s="1"/>
  <c r="H48" i="6" s="1"/>
  <c r="D47" i="6"/>
  <c r="J42" i="6"/>
  <c r="C42" i="6"/>
  <c r="B42" i="6"/>
  <c r="D42" i="6" s="1"/>
  <c r="D41" i="6"/>
  <c r="D40" i="6"/>
  <c r="F39" i="6"/>
  <c r="H39" i="6" s="1"/>
  <c r="H40" i="6" s="1"/>
  <c r="D39" i="6"/>
  <c r="J34" i="6"/>
  <c r="C34" i="6"/>
  <c r="B34" i="6"/>
  <c r="D33" i="6"/>
  <c r="D32" i="6"/>
  <c r="F31" i="6"/>
  <c r="H31" i="6" s="1"/>
  <c r="H32" i="6" s="1"/>
  <c r="D31" i="6"/>
  <c r="J26" i="6"/>
  <c r="C26" i="6"/>
  <c r="B26" i="6"/>
  <c r="D26" i="6" s="1"/>
  <c r="D25" i="6"/>
  <c r="D24" i="6"/>
  <c r="F23" i="6"/>
  <c r="H23" i="6" s="1"/>
  <c r="H24" i="6" s="1"/>
  <c r="D23" i="6"/>
  <c r="J18" i="6"/>
  <c r="C18" i="6"/>
  <c r="B18" i="6"/>
  <c r="D18" i="6" s="1"/>
  <c r="D17" i="6"/>
  <c r="D16" i="6"/>
  <c r="F15" i="6"/>
  <c r="G15" i="6" s="1"/>
  <c r="G16" i="6" s="1"/>
  <c r="D15" i="6"/>
  <c r="J10" i="6"/>
  <c r="C10" i="6"/>
  <c r="B10" i="6"/>
  <c r="D10" i="6" s="1"/>
  <c r="D9" i="6"/>
  <c r="D8" i="6"/>
  <c r="F7" i="6"/>
  <c r="H7" i="6" s="1"/>
  <c r="H8" i="6" s="1"/>
  <c r="D7" i="6"/>
  <c r="J103" i="5"/>
  <c r="C103" i="5"/>
  <c r="B103" i="5"/>
  <c r="D103" i="5" s="1"/>
  <c r="D102" i="5"/>
  <c r="D101" i="5"/>
  <c r="F100" i="5"/>
  <c r="H100" i="5" s="1"/>
  <c r="H101" i="5" s="1"/>
  <c r="D100" i="5"/>
  <c r="J95" i="5"/>
  <c r="C95" i="5"/>
  <c r="B95" i="5"/>
  <c r="D95" i="5" s="1"/>
  <c r="D94" i="5"/>
  <c r="D93" i="5"/>
  <c r="F92" i="5"/>
  <c r="H92" i="5" s="1"/>
  <c r="H93" i="5" s="1"/>
  <c r="D92" i="5"/>
  <c r="J87" i="5"/>
  <c r="C87" i="5"/>
  <c r="B87" i="5"/>
  <c r="D87" i="5" s="1"/>
  <c r="D86" i="5"/>
  <c r="D85" i="5"/>
  <c r="F84" i="5"/>
  <c r="H84" i="5" s="1"/>
  <c r="H85" i="5" s="1"/>
  <c r="D84" i="5"/>
  <c r="J79" i="5"/>
  <c r="C79" i="5"/>
  <c r="B79" i="5"/>
  <c r="D79" i="5" s="1"/>
  <c r="D78" i="5"/>
  <c r="D77" i="5"/>
  <c r="F76" i="5"/>
  <c r="H76" i="5" s="1"/>
  <c r="H77" i="5" s="1"/>
  <c r="D76" i="5"/>
  <c r="J71" i="5"/>
  <c r="C71" i="5"/>
  <c r="B71" i="5"/>
  <c r="D71" i="5" s="1"/>
  <c r="D70" i="5"/>
  <c r="D69" i="5"/>
  <c r="F68" i="5"/>
  <c r="H68" i="5" s="1"/>
  <c r="H69" i="5" s="1"/>
  <c r="D68" i="5"/>
  <c r="J63" i="5"/>
  <c r="C63" i="5"/>
  <c r="B63" i="5"/>
  <c r="D63" i="5" s="1"/>
  <c r="D62" i="5"/>
  <c r="D61" i="5"/>
  <c r="F60" i="5"/>
  <c r="H60" i="5" s="1"/>
  <c r="H61" i="5" s="1"/>
  <c r="D60" i="5"/>
  <c r="J50" i="5"/>
  <c r="C50" i="5"/>
  <c r="B50" i="5"/>
  <c r="D50" i="5" s="1"/>
  <c r="D49" i="5"/>
  <c r="D48" i="5"/>
  <c r="F47" i="5"/>
  <c r="H47" i="5" s="1"/>
  <c r="H48" i="5" s="1"/>
  <c r="D47" i="5"/>
  <c r="J42" i="5"/>
  <c r="C42" i="5"/>
  <c r="B42" i="5"/>
  <c r="D42" i="5" s="1"/>
  <c r="D41" i="5"/>
  <c r="D40" i="5"/>
  <c r="F39" i="5"/>
  <c r="H39" i="5" s="1"/>
  <c r="H40" i="5" s="1"/>
  <c r="D39" i="5"/>
  <c r="J34" i="5"/>
  <c r="C34" i="5"/>
  <c r="B34" i="5"/>
  <c r="D33" i="5"/>
  <c r="D32" i="5"/>
  <c r="F31" i="5"/>
  <c r="H31" i="5" s="1"/>
  <c r="H32" i="5" s="1"/>
  <c r="D31" i="5"/>
  <c r="J26" i="5"/>
  <c r="C26" i="5"/>
  <c r="B26" i="5"/>
  <c r="D26" i="5" s="1"/>
  <c r="D25" i="5"/>
  <c r="D24" i="5"/>
  <c r="F23" i="5"/>
  <c r="H23" i="5" s="1"/>
  <c r="H24" i="5" s="1"/>
  <c r="D23" i="5"/>
  <c r="J18" i="5"/>
  <c r="C18" i="5"/>
  <c r="B18" i="5"/>
  <c r="D18" i="5" s="1"/>
  <c r="D17" i="5"/>
  <c r="D16" i="5"/>
  <c r="F15" i="5"/>
  <c r="H15" i="5" s="1"/>
  <c r="H16" i="5" s="1"/>
  <c r="D15" i="5"/>
  <c r="J10" i="5"/>
  <c r="C10" i="5"/>
  <c r="B10" i="5"/>
  <c r="D10" i="5" s="1"/>
  <c r="D9" i="5"/>
  <c r="D8" i="5"/>
  <c r="F7" i="5"/>
  <c r="H7" i="5" s="1"/>
  <c r="H8" i="5" s="1"/>
  <c r="D7" i="5"/>
  <c r="J154" i="4"/>
  <c r="C154" i="4"/>
  <c r="B154" i="4"/>
  <c r="D153" i="4"/>
  <c r="D152" i="4"/>
  <c r="F151" i="4"/>
  <c r="H151" i="4" s="1"/>
  <c r="H152" i="4" s="1"/>
  <c r="D151" i="4"/>
  <c r="J146" i="4"/>
  <c r="C146" i="4"/>
  <c r="B146" i="4"/>
  <c r="D146" i="4" s="1"/>
  <c r="D145" i="4"/>
  <c r="D144" i="4"/>
  <c r="F143" i="4"/>
  <c r="H143" i="4" s="1"/>
  <c r="H144" i="4" s="1"/>
  <c r="D143" i="4"/>
  <c r="J138" i="4"/>
  <c r="C138" i="4"/>
  <c r="B138" i="4"/>
  <c r="D138" i="4" s="1"/>
  <c r="D137" i="4"/>
  <c r="D136" i="4"/>
  <c r="F135" i="4"/>
  <c r="H135" i="4" s="1"/>
  <c r="H136" i="4" s="1"/>
  <c r="D135" i="4"/>
  <c r="J130" i="4"/>
  <c r="C130" i="4"/>
  <c r="B130" i="4"/>
  <c r="D130" i="4" s="1"/>
  <c r="D129" i="4"/>
  <c r="D128" i="4"/>
  <c r="F127" i="4"/>
  <c r="H127" i="4" s="1"/>
  <c r="H128" i="4" s="1"/>
  <c r="D127" i="4"/>
  <c r="J122" i="4"/>
  <c r="C122" i="4"/>
  <c r="B122" i="4"/>
  <c r="D122" i="4" s="1"/>
  <c r="D121" i="4"/>
  <c r="D120" i="4"/>
  <c r="F119" i="4"/>
  <c r="H119" i="4" s="1"/>
  <c r="H120" i="4" s="1"/>
  <c r="D119" i="4"/>
  <c r="J114" i="4"/>
  <c r="C114" i="4"/>
  <c r="B114" i="4"/>
  <c r="D114" i="4" s="1"/>
  <c r="D113" i="4"/>
  <c r="D112" i="4"/>
  <c r="F111" i="4"/>
  <c r="H111" i="4" s="1"/>
  <c r="H112" i="4" s="1"/>
  <c r="D111" i="4"/>
  <c r="J101" i="4"/>
  <c r="C101" i="4"/>
  <c r="B101" i="4"/>
  <c r="D101" i="4" s="1"/>
  <c r="D100" i="4"/>
  <c r="D99" i="4"/>
  <c r="F98" i="4"/>
  <c r="H98" i="4" s="1"/>
  <c r="H99" i="4" s="1"/>
  <c r="D98" i="4"/>
  <c r="J93" i="4"/>
  <c r="C93" i="4"/>
  <c r="B93" i="4"/>
  <c r="D93" i="4" s="1"/>
  <c r="D92" i="4"/>
  <c r="D91" i="4"/>
  <c r="F90" i="4"/>
  <c r="H90" i="4" s="1"/>
  <c r="H91" i="4" s="1"/>
  <c r="D90" i="4"/>
  <c r="J85" i="4"/>
  <c r="C85" i="4"/>
  <c r="B85" i="4"/>
  <c r="D85" i="4" s="1"/>
  <c r="D84" i="4"/>
  <c r="D83" i="4"/>
  <c r="F82" i="4"/>
  <c r="H82" i="4" s="1"/>
  <c r="H83" i="4" s="1"/>
  <c r="D82" i="4"/>
  <c r="F85" i="4" s="1"/>
  <c r="G85" i="4" s="1"/>
  <c r="J77" i="4"/>
  <c r="C77" i="4"/>
  <c r="B77" i="4"/>
  <c r="D77" i="4" s="1"/>
  <c r="D76" i="4"/>
  <c r="D75" i="4"/>
  <c r="F74" i="4"/>
  <c r="H74" i="4" s="1"/>
  <c r="H75" i="4" s="1"/>
  <c r="D74" i="4"/>
  <c r="J69" i="4"/>
  <c r="C69" i="4"/>
  <c r="B69" i="4"/>
  <c r="D69" i="4" s="1"/>
  <c r="D68" i="4"/>
  <c r="D67" i="4"/>
  <c r="F66" i="4"/>
  <c r="H66" i="4" s="1"/>
  <c r="H67" i="4" s="1"/>
  <c r="D66" i="4"/>
  <c r="J61" i="4"/>
  <c r="C61" i="4"/>
  <c r="B61" i="4"/>
  <c r="D61" i="4" s="1"/>
  <c r="D60" i="4"/>
  <c r="D59" i="4"/>
  <c r="F58" i="4"/>
  <c r="H58" i="4" s="1"/>
  <c r="H59" i="4" s="1"/>
  <c r="D58" i="4"/>
  <c r="J50" i="4"/>
  <c r="C50" i="4"/>
  <c r="B50" i="4"/>
  <c r="D50" i="4" s="1"/>
  <c r="D49" i="4"/>
  <c r="D48" i="4"/>
  <c r="F47" i="4"/>
  <c r="H47" i="4" s="1"/>
  <c r="H48" i="4" s="1"/>
  <c r="D47" i="4"/>
  <c r="J42" i="4"/>
  <c r="C42" i="4"/>
  <c r="B42" i="4"/>
  <c r="D42" i="4" s="1"/>
  <c r="D41" i="4"/>
  <c r="D40" i="4"/>
  <c r="F39" i="4"/>
  <c r="H39" i="4" s="1"/>
  <c r="H40" i="4" s="1"/>
  <c r="D39" i="4"/>
  <c r="J34" i="4"/>
  <c r="C34" i="4"/>
  <c r="B34" i="4"/>
  <c r="D33" i="4"/>
  <c r="D32" i="4"/>
  <c r="F31" i="4"/>
  <c r="H31" i="4" s="1"/>
  <c r="H32" i="4" s="1"/>
  <c r="D31" i="4"/>
  <c r="J26" i="4"/>
  <c r="C26" i="4"/>
  <c r="B26" i="4"/>
  <c r="D26" i="4" s="1"/>
  <c r="D25" i="4"/>
  <c r="D24" i="4"/>
  <c r="F23" i="4"/>
  <c r="H23" i="4" s="1"/>
  <c r="H24" i="4" s="1"/>
  <c r="D23" i="4"/>
  <c r="J18" i="4"/>
  <c r="C18" i="4"/>
  <c r="B18" i="4"/>
  <c r="D18" i="4" s="1"/>
  <c r="D17" i="4"/>
  <c r="D16" i="4"/>
  <c r="F15" i="4"/>
  <c r="H15" i="4" s="1"/>
  <c r="H16" i="4" s="1"/>
  <c r="D15" i="4"/>
  <c r="J10" i="4"/>
  <c r="C10" i="4"/>
  <c r="B10" i="4"/>
  <c r="D10" i="4" s="1"/>
  <c r="D9" i="4"/>
  <c r="D8" i="4"/>
  <c r="F7" i="4"/>
  <c r="H7" i="4" s="1"/>
  <c r="H8" i="4" s="1"/>
  <c r="D7" i="4"/>
  <c r="J50" i="3"/>
  <c r="C50" i="3"/>
  <c r="B50" i="3"/>
  <c r="D50" i="3" s="1"/>
  <c r="D49" i="3"/>
  <c r="D48" i="3"/>
  <c r="F47" i="3"/>
  <c r="H47" i="3" s="1"/>
  <c r="H48" i="3" s="1"/>
  <c r="D47" i="3"/>
  <c r="J42" i="3"/>
  <c r="C42" i="3"/>
  <c r="B42" i="3"/>
  <c r="D42" i="3" s="1"/>
  <c r="D41" i="3"/>
  <c r="D40" i="3"/>
  <c r="F39" i="3"/>
  <c r="H39" i="3" s="1"/>
  <c r="H40" i="3" s="1"/>
  <c r="D39" i="3"/>
  <c r="J34" i="3"/>
  <c r="C34" i="3"/>
  <c r="B34" i="3"/>
  <c r="D34" i="3" s="1"/>
  <c r="D33" i="3"/>
  <c r="D32" i="3"/>
  <c r="F31" i="3"/>
  <c r="H31" i="3" s="1"/>
  <c r="H32" i="3" s="1"/>
  <c r="D31" i="3"/>
  <c r="J26" i="3"/>
  <c r="C26" i="3"/>
  <c r="B26" i="3"/>
  <c r="D26" i="3" s="1"/>
  <c r="D25" i="3"/>
  <c r="D24" i="3"/>
  <c r="F23" i="3"/>
  <c r="H23" i="3" s="1"/>
  <c r="H24" i="3" s="1"/>
  <c r="D23" i="3"/>
  <c r="J18" i="3"/>
  <c r="C18" i="3"/>
  <c r="B18" i="3"/>
  <c r="D18" i="3" s="1"/>
  <c r="D17" i="3"/>
  <c r="D16" i="3"/>
  <c r="F15" i="3"/>
  <c r="H15" i="3" s="1"/>
  <c r="H16" i="3" s="1"/>
  <c r="D15" i="3"/>
  <c r="J10" i="3"/>
  <c r="C10" i="3"/>
  <c r="B10" i="3"/>
  <c r="D10" i="3" s="1"/>
  <c r="D9" i="3"/>
  <c r="D8" i="3"/>
  <c r="F7" i="3"/>
  <c r="H7" i="3" s="1"/>
  <c r="H8" i="3" s="1"/>
  <c r="D7" i="3"/>
  <c r="J154" i="2"/>
  <c r="C154" i="2"/>
  <c r="B154" i="2"/>
  <c r="D153" i="2"/>
  <c r="D152" i="2"/>
  <c r="F151" i="2"/>
  <c r="H151" i="2" s="1"/>
  <c r="H152" i="2" s="1"/>
  <c r="D151" i="2"/>
  <c r="J146" i="2"/>
  <c r="C146" i="2"/>
  <c r="B146" i="2"/>
  <c r="D146" i="2" s="1"/>
  <c r="D145" i="2"/>
  <c r="D144" i="2"/>
  <c r="F143" i="2"/>
  <c r="H143" i="2" s="1"/>
  <c r="H144" i="2" s="1"/>
  <c r="D143" i="2"/>
  <c r="J138" i="2"/>
  <c r="C138" i="2"/>
  <c r="B138" i="2"/>
  <c r="D138" i="2" s="1"/>
  <c r="D137" i="2"/>
  <c r="D136" i="2"/>
  <c r="F135" i="2"/>
  <c r="H135" i="2" s="1"/>
  <c r="H136" i="2" s="1"/>
  <c r="D135" i="2"/>
  <c r="J130" i="2"/>
  <c r="C130" i="2"/>
  <c r="B130" i="2"/>
  <c r="D130" i="2" s="1"/>
  <c r="D129" i="2"/>
  <c r="D128" i="2"/>
  <c r="F127" i="2"/>
  <c r="H127" i="2" s="1"/>
  <c r="H128" i="2" s="1"/>
  <c r="D127" i="2"/>
  <c r="J122" i="2"/>
  <c r="C122" i="2"/>
  <c r="B122" i="2"/>
  <c r="D122" i="2" s="1"/>
  <c r="D121" i="2"/>
  <c r="D120" i="2"/>
  <c r="F119" i="2"/>
  <c r="H119" i="2" s="1"/>
  <c r="H120" i="2" s="1"/>
  <c r="D119" i="2"/>
  <c r="J114" i="2"/>
  <c r="C114" i="2"/>
  <c r="B114" i="2"/>
  <c r="D114" i="2" s="1"/>
  <c r="D113" i="2"/>
  <c r="D112" i="2"/>
  <c r="F111" i="2"/>
  <c r="H111" i="2" s="1"/>
  <c r="H112" i="2" s="1"/>
  <c r="D111" i="2"/>
  <c r="C101" i="2"/>
  <c r="B101" i="2"/>
  <c r="D101" i="2" s="1"/>
  <c r="D100" i="2"/>
  <c r="D99" i="2"/>
  <c r="F98" i="2"/>
  <c r="H98" i="2" s="1"/>
  <c r="H99" i="2" s="1"/>
  <c r="D98" i="2"/>
  <c r="J93" i="2"/>
  <c r="C93" i="2"/>
  <c r="B93" i="2"/>
  <c r="D93" i="2" s="1"/>
  <c r="D92" i="2"/>
  <c r="D91" i="2"/>
  <c r="F90" i="2"/>
  <c r="H90" i="2" s="1"/>
  <c r="H91" i="2" s="1"/>
  <c r="D90" i="2"/>
  <c r="J85" i="2"/>
  <c r="C85" i="2"/>
  <c r="B85" i="2"/>
  <c r="D85" i="2" s="1"/>
  <c r="D84" i="2"/>
  <c r="D83" i="2"/>
  <c r="F82" i="2"/>
  <c r="H82" i="2" s="1"/>
  <c r="H83" i="2" s="1"/>
  <c r="D82" i="2"/>
  <c r="J77" i="2"/>
  <c r="C77" i="2"/>
  <c r="B77" i="2"/>
  <c r="D77" i="2" s="1"/>
  <c r="D76" i="2"/>
  <c r="D75" i="2"/>
  <c r="F74" i="2"/>
  <c r="H74" i="2" s="1"/>
  <c r="H75" i="2" s="1"/>
  <c r="D74" i="2"/>
  <c r="J69" i="2"/>
  <c r="C69" i="2"/>
  <c r="B69" i="2"/>
  <c r="D69" i="2" s="1"/>
  <c r="D68" i="2"/>
  <c r="D67" i="2"/>
  <c r="F66" i="2"/>
  <c r="G66" i="2" s="1"/>
  <c r="G67" i="2" s="1"/>
  <c r="D66" i="2"/>
  <c r="J61" i="2"/>
  <c r="C61" i="2"/>
  <c r="B61" i="2"/>
  <c r="D61" i="2" s="1"/>
  <c r="D60" i="2"/>
  <c r="D59" i="2"/>
  <c r="F58" i="2"/>
  <c r="G58" i="2" s="1"/>
  <c r="G59" i="2" s="1"/>
  <c r="D58" i="2"/>
  <c r="J50" i="2"/>
  <c r="C50" i="2"/>
  <c r="B50" i="2"/>
  <c r="D50" i="2" s="1"/>
  <c r="D49" i="2"/>
  <c r="D48" i="2"/>
  <c r="F47" i="2"/>
  <c r="H47" i="2" s="1"/>
  <c r="H48" i="2" s="1"/>
  <c r="D47" i="2"/>
  <c r="J42" i="2"/>
  <c r="C42" i="2"/>
  <c r="B42" i="2"/>
  <c r="D42" i="2" s="1"/>
  <c r="D41" i="2"/>
  <c r="D40" i="2"/>
  <c r="F39" i="2"/>
  <c r="G39" i="2" s="1"/>
  <c r="G40" i="2" s="1"/>
  <c r="D39" i="2"/>
  <c r="J34" i="2"/>
  <c r="C34" i="2"/>
  <c r="B34" i="2"/>
  <c r="D33" i="2"/>
  <c r="D32" i="2"/>
  <c r="F31" i="2"/>
  <c r="G31" i="2" s="1"/>
  <c r="G32" i="2" s="1"/>
  <c r="D31" i="2"/>
  <c r="J26" i="2"/>
  <c r="C26" i="2"/>
  <c r="B26" i="2"/>
  <c r="D26" i="2" s="1"/>
  <c r="D25" i="2"/>
  <c r="D24" i="2"/>
  <c r="F23" i="2"/>
  <c r="G23" i="2" s="1"/>
  <c r="G24" i="2" s="1"/>
  <c r="D23" i="2"/>
  <c r="C18" i="2"/>
  <c r="B18" i="2"/>
  <c r="D18" i="2" s="1"/>
  <c r="D17" i="2"/>
  <c r="D16" i="2"/>
  <c r="F15" i="2"/>
  <c r="G15" i="2" s="1"/>
  <c r="G16" i="2" s="1"/>
  <c r="D15" i="2"/>
  <c r="J10" i="2"/>
  <c r="C10" i="2"/>
  <c r="B10" i="2"/>
  <c r="D10" i="2" s="1"/>
  <c r="D9" i="2"/>
  <c r="D8" i="2"/>
  <c r="F7" i="2"/>
  <c r="H7" i="2" s="1"/>
  <c r="H8" i="2" s="1"/>
  <c r="D7" i="2"/>
  <c r="J50" i="1"/>
  <c r="C50" i="1"/>
  <c r="B50" i="1"/>
  <c r="D50" i="1" s="1"/>
  <c r="D49" i="1"/>
  <c r="D48" i="1"/>
  <c r="F47" i="1"/>
  <c r="G47" i="1" s="1"/>
  <c r="G48" i="1" s="1"/>
  <c r="D47" i="1"/>
  <c r="J42" i="1"/>
  <c r="C42" i="1"/>
  <c r="B42" i="1"/>
  <c r="D42" i="1" s="1"/>
  <c r="D41" i="1"/>
  <c r="D40" i="1"/>
  <c r="F39" i="1"/>
  <c r="G39" i="1" s="1"/>
  <c r="G40" i="1" s="1"/>
  <c r="D39" i="1"/>
  <c r="J34" i="1"/>
  <c r="C34" i="1"/>
  <c r="B34" i="1"/>
  <c r="D34" i="1" s="1"/>
  <c r="D33" i="1"/>
  <c r="D32" i="1"/>
  <c r="F31" i="1"/>
  <c r="H31" i="1" s="1"/>
  <c r="H32" i="1" s="1"/>
  <c r="D31" i="1"/>
  <c r="J26" i="1"/>
  <c r="C26" i="1"/>
  <c r="B26" i="1"/>
  <c r="D26" i="1" s="1"/>
  <c r="D25" i="1"/>
  <c r="D24" i="1"/>
  <c r="F23" i="1"/>
  <c r="H23" i="1" s="1"/>
  <c r="H24" i="1" s="1"/>
  <c r="D23" i="1"/>
  <c r="J18" i="1"/>
  <c r="C18" i="1"/>
  <c r="B18" i="1"/>
  <c r="D18" i="1" s="1"/>
  <c r="D17" i="1"/>
  <c r="D16" i="1"/>
  <c r="F15" i="1"/>
  <c r="H15" i="1" s="1"/>
  <c r="H16" i="1" s="1"/>
  <c r="D15" i="1"/>
  <c r="J10" i="1"/>
  <c r="C10" i="1"/>
  <c r="B10" i="1"/>
  <c r="D10" i="1" s="1"/>
  <c r="D9" i="1"/>
  <c r="D8" i="1"/>
  <c r="F7" i="1"/>
  <c r="D7" i="1"/>
  <c r="G97" i="6" l="1"/>
  <c r="G98" i="6" s="1"/>
  <c r="F36" i="10"/>
  <c r="G36" i="10" s="1"/>
  <c r="G31" i="4"/>
  <c r="G32" i="4" s="1"/>
  <c r="D34" i="4"/>
  <c r="G39" i="4"/>
  <c r="G40" i="4" s="1"/>
  <c r="F69" i="4"/>
  <c r="G69" i="4" s="1"/>
  <c r="D154" i="4"/>
  <c r="F50" i="2"/>
  <c r="G50" i="2" s="1"/>
  <c r="F26" i="2"/>
  <c r="G26" i="2" s="1"/>
  <c r="F138" i="4"/>
  <c r="G138" i="4" s="1"/>
  <c r="G82" i="4"/>
  <c r="G83" i="4" s="1"/>
  <c r="G66" i="4"/>
  <c r="G67" i="4" s="1"/>
  <c r="F101" i="4"/>
  <c r="G101" i="4" s="1"/>
  <c r="H15" i="6"/>
  <c r="H16" i="6" s="1"/>
  <c r="F92" i="6"/>
  <c r="G92" i="6" s="1"/>
  <c r="F34" i="3"/>
  <c r="G34" i="3" s="1"/>
  <c r="H7" i="1"/>
  <c r="H8" i="1" s="1"/>
  <c r="G7" i="1"/>
  <c r="F26" i="3"/>
  <c r="G26" i="3" s="1"/>
  <c r="G74" i="4"/>
  <c r="G75" i="4" s="1"/>
  <c r="G23" i="6"/>
  <c r="G24" i="6" s="1"/>
  <c r="F61" i="2"/>
  <c r="G61" i="2" s="1"/>
  <c r="F77" i="2"/>
  <c r="G77" i="2" s="1"/>
  <c r="F124" i="10"/>
  <c r="G124" i="10" s="1"/>
  <c r="F42" i="1"/>
  <c r="G42" i="1" s="1"/>
  <c r="F50" i="3"/>
  <c r="G50" i="3" s="1"/>
  <c r="G7" i="4"/>
  <c r="G8" i="4" s="1"/>
  <c r="G58" i="4"/>
  <c r="G59" i="4" s="1"/>
  <c r="G90" i="4"/>
  <c r="G91" i="4" s="1"/>
  <c r="G65" i="6"/>
  <c r="G66" i="6" s="1"/>
  <c r="D124" i="10"/>
  <c r="F108" i="10"/>
  <c r="G108" i="10" s="1"/>
  <c r="F60" i="10"/>
  <c r="G60" i="10" s="1"/>
  <c r="F84" i="10"/>
  <c r="G84" i="10" s="1"/>
  <c r="F92" i="10"/>
  <c r="G92" i="10" s="1"/>
  <c r="F68" i="10"/>
  <c r="G68" i="10" s="1"/>
  <c r="F76" i="10"/>
  <c r="G76" i="10" s="1"/>
  <c r="F100" i="10"/>
  <c r="G100" i="10" s="1"/>
  <c r="F116" i="10"/>
  <c r="G116" i="10" s="1"/>
  <c r="F52" i="10"/>
  <c r="G52" i="10" s="1"/>
  <c r="F44" i="10"/>
  <c r="G44" i="10" s="1"/>
  <c r="D36" i="10"/>
  <c r="F28" i="10"/>
  <c r="G28" i="10" s="1"/>
  <c r="F20" i="10"/>
  <c r="G20" i="10" s="1"/>
  <c r="F12" i="10"/>
  <c r="G12" i="10" s="1"/>
  <c r="H33" i="9"/>
  <c r="H34" i="9" s="1"/>
  <c r="G57" i="9"/>
  <c r="G58" i="9" s="1"/>
  <c r="G105" i="9"/>
  <c r="G106" i="9" s="1"/>
  <c r="D124" i="9"/>
  <c r="G49" i="9"/>
  <c r="G50" i="9" s="1"/>
  <c r="G81" i="9"/>
  <c r="G82" i="9" s="1"/>
  <c r="F124" i="9"/>
  <c r="G124" i="9" s="1"/>
  <c r="H25" i="9"/>
  <c r="H26" i="9" s="1"/>
  <c r="H41" i="9"/>
  <c r="H42" i="9" s="1"/>
  <c r="F92" i="9"/>
  <c r="G92" i="9" s="1"/>
  <c r="G9" i="9"/>
  <c r="G10" i="9" s="1"/>
  <c r="F28" i="9"/>
  <c r="G28" i="9" s="1"/>
  <c r="F68" i="9"/>
  <c r="G68" i="9" s="1"/>
  <c r="G73" i="9"/>
  <c r="G74" i="9" s="1"/>
  <c r="G97" i="9"/>
  <c r="G98" i="9" s="1"/>
  <c r="F116" i="9"/>
  <c r="G116" i="9" s="1"/>
  <c r="G17" i="9"/>
  <c r="G18" i="9" s="1"/>
  <c r="F52" i="9"/>
  <c r="G52" i="9" s="1"/>
  <c r="F60" i="9"/>
  <c r="G60" i="9" s="1"/>
  <c r="F84" i="9"/>
  <c r="G84" i="9" s="1"/>
  <c r="G89" i="9"/>
  <c r="G90" i="9" s="1"/>
  <c r="F108" i="9"/>
  <c r="G108" i="9" s="1"/>
  <c r="G121" i="9"/>
  <c r="G122" i="9" s="1"/>
  <c r="D36" i="9"/>
  <c r="G65" i="9"/>
  <c r="G66" i="9" s="1"/>
  <c r="F76" i="9"/>
  <c r="G76" i="9" s="1"/>
  <c r="F100" i="9"/>
  <c r="G100" i="9" s="1"/>
  <c r="G113" i="9"/>
  <c r="G114" i="9" s="1"/>
  <c r="F44" i="9"/>
  <c r="G44" i="9" s="1"/>
  <c r="F36" i="9"/>
  <c r="G36" i="9" s="1"/>
  <c r="F20" i="9"/>
  <c r="G20" i="9" s="1"/>
  <c r="F12" i="9"/>
  <c r="G12" i="9" s="1"/>
  <c r="D130" i="8"/>
  <c r="G127" i="8"/>
  <c r="G128" i="8" s="1"/>
  <c r="G90" i="8"/>
  <c r="G91" i="8" s="1"/>
  <c r="F18" i="8"/>
  <c r="G18" i="8" s="1"/>
  <c r="G47" i="8"/>
  <c r="G48" i="8" s="1"/>
  <c r="F61" i="8"/>
  <c r="G61" i="8" s="1"/>
  <c r="F114" i="8"/>
  <c r="G114" i="8" s="1"/>
  <c r="F85" i="8"/>
  <c r="G85" i="8" s="1"/>
  <c r="G39" i="8"/>
  <c r="G40" i="8" s="1"/>
  <c r="G66" i="8"/>
  <c r="G67" i="8" s="1"/>
  <c r="F77" i="8"/>
  <c r="G77" i="8" s="1"/>
  <c r="F101" i="8"/>
  <c r="G101" i="8" s="1"/>
  <c r="G119" i="8"/>
  <c r="G120" i="8" s="1"/>
  <c r="G15" i="8"/>
  <c r="G16" i="8" s="1"/>
  <c r="G58" i="8"/>
  <c r="G59" i="8" s="1"/>
  <c r="G82" i="8"/>
  <c r="G83" i="8" s="1"/>
  <c r="F93" i="8"/>
  <c r="G93" i="8" s="1"/>
  <c r="G111" i="8"/>
  <c r="G112" i="8" s="1"/>
  <c r="F130" i="8"/>
  <c r="G130" i="8" s="1"/>
  <c r="G23" i="8"/>
  <c r="G24" i="8" s="1"/>
  <c r="D34" i="8"/>
  <c r="G7" i="8"/>
  <c r="G8" i="8" s="1"/>
  <c r="G31" i="8"/>
  <c r="G32" i="8" s="1"/>
  <c r="F69" i="8"/>
  <c r="G69" i="8" s="1"/>
  <c r="G74" i="8"/>
  <c r="G75" i="8" s="1"/>
  <c r="G98" i="8"/>
  <c r="G99" i="8" s="1"/>
  <c r="F122" i="8"/>
  <c r="G122" i="8" s="1"/>
  <c r="F50" i="8"/>
  <c r="G50" i="8" s="1"/>
  <c r="F42" i="8"/>
  <c r="G42" i="8" s="1"/>
  <c r="F34" i="8"/>
  <c r="G34" i="8" s="1"/>
  <c r="F26" i="8"/>
  <c r="G26" i="8" s="1"/>
  <c r="F10" i="8"/>
  <c r="G10" i="8" s="1"/>
  <c r="F130" i="7"/>
  <c r="G130" i="7" s="1"/>
  <c r="D130" i="7"/>
  <c r="F101" i="7"/>
  <c r="G101" i="7" s="1"/>
  <c r="D34" i="7"/>
  <c r="G39" i="7"/>
  <c r="G40" i="7" s="1"/>
  <c r="G74" i="7"/>
  <c r="G75" i="7" s="1"/>
  <c r="F34" i="7"/>
  <c r="G34" i="7" s="1"/>
  <c r="F114" i="7"/>
  <c r="G114" i="7" s="1"/>
  <c r="G15" i="7"/>
  <c r="G16" i="7" s="1"/>
  <c r="G7" i="7"/>
  <c r="G8" i="7" s="1"/>
  <c r="F26" i="7"/>
  <c r="G26" i="7" s="1"/>
  <c r="G58" i="7"/>
  <c r="G59" i="7" s="1"/>
  <c r="F85" i="7"/>
  <c r="G85" i="7" s="1"/>
  <c r="G90" i="7"/>
  <c r="G91" i="7" s="1"/>
  <c r="G31" i="7"/>
  <c r="G32" i="7" s="1"/>
  <c r="G47" i="7"/>
  <c r="G48" i="7" s="1"/>
  <c r="H66" i="7"/>
  <c r="H67" i="7" s="1"/>
  <c r="F77" i="7"/>
  <c r="G77" i="7" s="1"/>
  <c r="G98" i="7"/>
  <c r="G99" i="7" s="1"/>
  <c r="F122" i="7"/>
  <c r="G122" i="7" s="1"/>
  <c r="G23" i="7"/>
  <c r="G24" i="7" s="1"/>
  <c r="F10" i="7"/>
  <c r="G10" i="7" s="1"/>
  <c r="F61" i="7"/>
  <c r="G61" i="7" s="1"/>
  <c r="F69" i="7"/>
  <c r="G69" i="7" s="1"/>
  <c r="G82" i="7"/>
  <c r="G83" i="7" s="1"/>
  <c r="F93" i="7"/>
  <c r="G93" i="7" s="1"/>
  <c r="F50" i="7"/>
  <c r="G50" i="7" s="1"/>
  <c r="F42" i="7"/>
  <c r="G42" i="7" s="1"/>
  <c r="F18" i="7"/>
  <c r="G18" i="7" s="1"/>
  <c r="F154" i="2"/>
  <c r="G154" i="2" s="1"/>
  <c r="F130" i="2"/>
  <c r="G130" i="2" s="1"/>
  <c r="F85" i="2"/>
  <c r="G85" i="2" s="1"/>
  <c r="F146" i="2"/>
  <c r="G146" i="2" s="1"/>
  <c r="F69" i="2"/>
  <c r="G69" i="2" s="1"/>
  <c r="F10" i="2"/>
  <c r="G10" i="2" s="1"/>
  <c r="D154" i="2"/>
  <c r="F138" i="2"/>
  <c r="G138" i="2" s="1"/>
  <c r="F122" i="2"/>
  <c r="G122" i="2" s="1"/>
  <c r="F114" i="2"/>
  <c r="G114" i="2" s="1"/>
  <c r="F101" i="2"/>
  <c r="G101" i="2" s="1"/>
  <c r="F93" i="2"/>
  <c r="G93" i="2" s="1"/>
  <c r="F42" i="2"/>
  <c r="G42" i="2" s="1"/>
  <c r="D34" i="2"/>
  <c r="F34" i="2"/>
  <c r="G34" i="2" s="1"/>
  <c r="F18" i="2"/>
  <c r="G18" i="2" s="1"/>
  <c r="G47" i="4"/>
  <c r="G48" i="4" s="1"/>
  <c r="F122" i="4"/>
  <c r="G122" i="4" s="1"/>
  <c r="F154" i="4"/>
  <c r="G154" i="4" s="1"/>
  <c r="F146" i="4"/>
  <c r="G146" i="4" s="1"/>
  <c r="F130" i="4"/>
  <c r="G130" i="4" s="1"/>
  <c r="F114" i="4"/>
  <c r="G114" i="4" s="1"/>
  <c r="F93" i="4"/>
  <c r="G93" i="4" s="1"/>
  <c r="F77" i="4"/>
  <c r="G77" i="4" s="1"/>
  <c r="F61" i="4"/>
  <c r="G61" i="4" s="1"/>
  <c r="F50" i="4"/>
  <c r="G50" i="4" s="1"/>
  <c r="F42" i="4"/>
  <c r="G42" i="4" s="1"/>
  <c r="F34" i="4"/>
  <c r="G34" i="4" s="1"/>
  <c r="F26" i="4"/>
  <c r="G26" i="4" s="1"/>
  <c r="F18" i="4"/>
  <c r="G18" i="4" s="1"/>
  <c r="F10" i="4"/>
  <c r="G10" i="4" s="1"/>
  <c r="G89" i="6"/>
  <c r="G90" i="6" s="1"/>
  <c r="G81" i="6"/>
  <c r="G82" i="6" s="1"/>
  <c r="G73" i="6"/>
  <c r="G74" i="6" s="1"/>
  <c r="G57" i="6"/>
  <c r="G58" i="6" s="1"/>
  <c r="G47" i="6"/>
  <c r="G48" i="6" s="1"/>
  <c r="G39" i="6"/>
  <c r="G40" i="6" s="1"/>
  <c r="G31" i="6"/>
  <c r="G32" i="6" s="1"/>
  <c r="G7" i="6"/>
  <c r="G8" i="6" s="1"/>
  <c r="F60" i="6"/>
  <c r="G60" i="6" s="1"/>
  <c r="F76" i="6"/>
  <c r="G76" i="6" s="1"/>
  <c r="F42" i="6"/>
  <c r="G42" i="6" s="1"/>
  <c r="F34" i="6"/>
  <c r="G34" i="6" s="1"/>
  <c r="D34" i="6"/>
  <c r="F100" i="6"/>
  <c r="G100" i="6" s="1"/>
  <c r="F84" i="6"/>
  <c r="G84" i="6" s="1"/>
  <c r="F68" i="6"/>
  <c r="G68" i="6" s="1"/>
  <c r="F50" i="6"/>
  <c r="G50" i="6" s="1"/>
  <c r="F26" i="6"/>
  <c r="G26" i="6" s="1"/>
  <c r="F18" i="6"/>
  <c r="G18" i="6" s="1"/>
  <c r="F10" i="6"/>
  <c r="G10" i="6" s="1"/>
  <c r="F10" i="3"/>
  <c r="G10" i="3" s="1"/>
  <c r="F42" i="3"/>
  <c r="G42" i="3" s="1"/>
  <c r="F18" i="3"/>
  <c r="G18" i="3" s="1"/>
  <c r="F10" i="1"/>
  <c r="G10" i="1" s="1"/>
  <c r="F34" i="1"/>
  <c r="G34" i="1" s="1"/>
  <c r="F50" i="1"/>
  <c r="G50" i="1" s="1"/>
  <c r="F18" i="1"/>
  <c r="G18" i="1" s="1"/>
  <c r="F26" i="1"/>
  <c r="G26" i="1" s="1"/>
  <c r="G9" i="10"/>
  <c r="G10" i="10" s="1"/>
  <c r="G17" i="10"/>
  <c r="G18" i="10" s="1"/>
  <c r="G25" i="10"/>
  <c r="G26" i="10" s="1"/>
  <c r="G33" i="10"/>
  <c r="G34" i="10" s="1"/>
  <c r="G41" i="10"/>
  <c r="G42" i="10" s="1"/>
  <c r="G49" i="10"/>
  <c r="G50" i="10" s="1"/>
  <c r="G57" i="10"/>
  <c r="G58" i="10" s="1"/>
  <c r="G65" i="10"/>
  <c r="G66" i="10" s="1"/>
  <c r="G73" i="10"/>
  <c r="G74" i="10" s="1"/>
  <c r="G81" i="10"/>
  <c r="G82" i="10" s="1"/>
  <c r="G89" i="10"/>
  <c r="G90" i="10" s="1"/>
  <c r="G97" i="10"/>
  <c r="G98" i="10" s="1"/>
  <c r="G105" i="10"/>
  <c r="G106" i="10" s="1"/>
  <c r="G113" i="10"/>
  <c r="G114" i="10" s="1"/>
  <c r="G121" i="10"/>
  <c r="G122" i="10" s="1"/>
  <c r="G111" i="7"/>
  <c r="G112" i="7" s="1"/>
  <c r="G119" i="7"/>
  <c r="G120" i="7" s="1"/>
  <c r="G127" i="7"/>
  <c r="G128" i="7" s="1"/>
  <c r="F42" i="5"/>
  <c r="G42" i="5" s="1"/>
  <c r="F71" i="5"/>
  <c r="G71" i="5" s="1"/>
  <c r="F79" i="5"/>
  <c r="G79" i="5" s="1"/>
  <c r="F26" i="5"/>
  <c r="G26" i="5" s="1"/>
  <c r="D34" i="5"/>
  <c r="F103" i="5"/>
  <c r="G103" i="5" s="1"/>
  <c r="F10" i="5"/>
  <c r="G10" i="5" s="1"/>
  <c r="F18" i="5"/>
  <c r="G18" i="5" s="1"/>
  <c r="F34" i="5"/>
  <c r="G34" i="5" s="1"/>
  <c r="F50" i="5"/>
  <c r="G50" i="5" s="1"/>
  <c r="F63" i="5"/>
  <c r="G63" i="5" s="1"/>
  <c r="F87" i="5"/>
  <c r="G87" i="5" s="1"/>
  <c r="F95" i="5"/>
  <c r="G95" i="5" s="1"/>
  <c r="G7" i="5"/>
  <c r="G8" i="5" s="1"/>
  <c r="G15" i="5"/>
  <c r="G16" i="5" s="1"/>
  <c r="G23" i="5"/>
  <c r="G24" i="5" s="1"/>
  <c r="G31" i="5"/>
  <c r="G32" i="5" s="1"/>
  <c r="G39" i="5"/>
  <c r="G40" i="5" s="1"/>
  <c r="G47" i="5"/>
  <c r="G48" i="5" s="1"/>
  <c r="G60" i="5"/>
  <c r="G61" i="5" s="1"/>
  <c r="G68" i="5"/>
  <c r="G69" i="5" s="1"/>
  <c r="G76" i="5"/>
  <c r="G77" i="5" s="1"/>
  <c r="G84" i="5"/>
  <c r="G85" i="5" s="1"/>
  <c r="G92" i="5"/>
  <c r="G93" i="5" s="1"/>
  <c r="G100" i="5"/>
  <c r="G101" i="5" s="1"/>
  <c r="G15" i="4"/>
  <c r="G16" i="4" s="1"/>
  <c r="G23" i="4"/>
  <c r="G24" i="4" s="1"/>
  <c r="G98" i="4"/>
  <c r="G99" i="4" s="1"/>
  <c r="G111" i="4"/>
  <c r="G112" i="4" s="1"/>
  <c r="G119" i="4"/>
  <c r="G120" i="4" s="1"/>
  <c r="G127" i="4"/>
  <c r="G128" i="4" s="1"/>
  <c r="G135" i="4"/>
  <c r="G136" i="4" s="1"/>
  <c r="G143" i="4"/>
  <c r="G144" i="4" s="1"/>
  <c r="G151" i="4"/>
  <c r="G152" i="4" s="1"/>
  <c r="G7" i="3"/>
  <c r="G8" i="3" s="1"/>
  <c r="G15" i="3"/>
  <c r="G16" i="3" s="1"/>
  <c r="G23" i="3"/>
  <c r="G24" i="3" s="1"/>
  <c r="G31" i="3"/>
  <c r="G32" i="3" s="1"/>
  <c r="G39" i="3"/>
  <c r="G40" i="3" s="1"/>
  <c r="G47" i="3"/>
  <c r="G48" i="3" s="1"/>
  <c r="H39" i="1"/>
  <c r="H40" i="1" s="1"/>
  <c r="H47" i="1"/>
  <c r="H48" i="1" s="1"/>
  <c r="H15" i="2"/>
  <c r="H16" i="2" s="1"/>
  <c r="H23" i="2"/>
  <c r="H24" i="2" s="1"/>
  <c r="H31" i="2"/>
  <c r="H32" i="2" s="1"/>
  <c r="H39" i="2"/>
  <c r="H40" i="2" s="1"/>
  <c r="H58" i="2"/>
  <c r="H59" i="2" s="1"/>
  <c r="H66" i="2"/>
  <c r="H67" i="2" s="1"/>
  <c r="G8" i="1"/>
  <c r="G15" i="1"/>
  <c r="G16" i="1" s="1"/>
  <c r="G23" i="1"/>
  <c r="G24" i="1" s="1"/>
  <c r="G31" i="1"/>
  <c r="G32" i="1" s="1"/>
  <c r="G7" i="2"/>
  <c r="G8" i="2" s="1"/>
  <c r="G47" i="2"/>
  <c r="G48" i="2" s="1"/>
  <c r="G74" i="2"/>
  <c r="G75" i="2" s="1"/>
  <c r="G82" i="2"/>
  <c r="G83" i="2" s="1"/>
  <c r="G90" i="2"/>
  <c r="G91" i="2" s="1"/>
  <c r="G98" i="2"/>
  <c r="G99" i="2" s="1"/>
  <c r="G111" i="2"/>
  <c r="G112" i="2" s="1"/>
  <c r="G119" i="2"/>
  <c r="G120" i="2" s="1"/>
  <c r="G127" i="2"/>
  <c r="G128" i="2" s="1"/>
  <c r="G135" i="2"/>
  <c r="G136" i="2" s="1"/>
  <c r="G143" i="2"/>
  <c r="G144" i="2" s="1"/>
  <c r="G151" i="2"/>
  <c r="G152" i="2" s="1"/>
</calcChain>
</file>

<file path=xl/sharedStrings.xml><?xml version="1.0" encoding="utf-8"?>
<sst xmlns="http://schemas.openxmlformats.org/spreadsheetml/2006/main" count="2880" uniqueCount="672">
  <si>
    <t>2019-20 Standards - Girls 8 &amp; Under yards</t>
  </si>
  <si>
    <t>The 2019 qualifying standards for each swimming event is established by taking the three (3)</t>
  </si>
  <si>
    <t>year average of the 16th fastest time of the Championship Meet Season</t>
  </si>
  <si>
    <t>The standard MAY NOT deviate by more than 1% change up or down in any given year.</t>
  </si>
  <si>
    <t>EVENT</t>
  </si>
  <si>
    <t>50 Freestyle</t>
  </si>
  <si>
    <t>CURRENT</t>
  </si>
  <si>
    <t>ALLOWED</t>
  </si>
  <si>
    <t>STANDARD</t>
  </si>
  <si>
    <t>DEVIATION</t>
  </si>
  <si>
    <t>LOW</t>
  </si>
  <si>
    <t>HIGH</t>
  </si>
  <si>
    <t>Min x 60</t>
  </si>
  <si>
    <t>Seconds</t>
  </si>
  <si>
    <t>State</t>
  </si>
  <si>
    <t>Gold</t>
  </si>
  <si>
    <t>Silver</t>
  </si>
  <si>
    <t>divided by 3 =</t>
  </si>
  <si>
    <t>Bronze</t>
  </si>
  <si>
    <t>100 Freestyle</t>
  </si>
  <si>
    <t>50 Backstroke</t>
  </si>
  <si>
    <t>50 Breaststroke</t>
  </si>
  <si>
    <t>50 Butterfly</t>
  </si>
  <si>
    <t>100 Individual Medley</t>
  </si>
  <si>
    <t>1:07.99</t>
  </si>
  <si>
    <t>2019-20 Standards - Boys 11-12 yards</t>
  </si>
  <si>
    <t>200 Freestyle</t>
  </si>
  <si>
    <t>2:07.89</t>
  </si>
  <si>
    <t>500 Freestyle</t>
  </si>
  <si>
    <t>5:42.79</t>
  </si>
  <si>
    <t>1000 Freestyle</t>
  </si>
  <si>
    <t>12:09.49</t>
  </si>
  <si>
    <t>1650 Freestyle</t>
  </si>
  <si>
    <t>20:00.79</t>
  </si>
  <si>
    <t>Not top 16</t>
  </si>
  <si>
    <t>100 Backstroke</t>
  </si>
  <si>
    <t>1:07.29</t>
  </si>
  <si>
    <t>200 Backstroke</t>
  </si>
  <si>
    <t>2:23.99</t>
  </si>
  <si>
    <t>100 Breaststroke</t>
  </si>
  <si>
    <t>1:17.29</t>
  </si>
  <si>
    <t>200 Breaststroke</t>
  </si>
  <si>
    <t>2:46.19</t>
  </si>
  <si>
    <t>100 Butterfly</t>
  </si>
  <si>
    <t>200 Butterfly</t>
  </si>
  <si>
    <t>2:31.39</t>
  </si>
  <si>
    <t>200 Individual Medley</t>
  </si>
  <si>
    <t>2:24.99</t>
  </si>
  <si>
    <t>400 Individual Medley</t>
  </si>
  <si>
    <t>5:19.19</t>
  </si>
  <si>
    <t>2019-20 Standards - Boys 8 &amp; Under yards</t>
  </si>
  <si>
    <t>2019-20 Standards - Girls 11-12 yards</t>
  </si>
  <si>
    <t>2019-20 Standards - Girls 9-10 yards</t>
  </si>
  <si>
    <t>2019-20 Standards - Boys 9-10 yards</t>
  </si>
  <si>
    <t>2019-20 Standards - Girls 13-14 yards</t>
  </si>
  <si>
    <t>2019-20 Standards - Boys 13-14 yards</t>
  </si>
  <si>
    <t>2019-20 Standards - Girls 15 &amp; Over yards</t>
  </si>
  <si>
    <t>2019-20 Standards - Boys 15 &amp; Over yards</t>
  </si>
  <si>
    <t>Event</t>
  </si>
  <si>
    <t>Girls 8 &amp; Under</t>
  </si>
  <si>
    <t>Boys 8 &amp; Under</t>
  </si>
  <si>
    <t>50 Free</t>
  </si>
  <si>
    <t>100 Free</t>
  </si>
  <si>
    <t>50 Back</t>
  </si>
  <si>
    <t>50 Breast</t>
  </si>
  <si>
    <t>50 Fly</t>
  </si>
  <si>
    <t>100 IM</t>
  </si>
  <si>
    <t>BRNZ</t>
  </si>
  <si>
    <t>SLVR</t>
  </si>
  <si>
    <t>CH</t>
  </si>
  <si>
    <t>ZONE</t>
  </si>
  <si>
    <t>GOLD</t>
  </si>
  <si>
    <t>:28.89</t>
  </si>
  <si>
    <t>1:04.19</t>
  </si>
  <si>
    <t>Girls 10 &amp; Under/Girls 9-10</t>
  </si>
  <si>
    <t>Boys 10 &amp; Under/Boys 9-10</t>
  </si>
  <si>
    <t>200 Free</t>
  </si>
  <si>
    <t>500 Free</t>
  </si>
  <si>
    <t>100 Back</t>
  </si>
  <si>
    <t>100 Breast</t>
  </si>
  <si>
    <t>100 Fly</t>
  </si>
  <si>
    <t>200 IM</t>
  </si>
  <si>
    <t>Girls 11-12</t>
  </si>
  <si>
    <t>Boys 11-12</t>
  </si>
  <si>
    <t>1000 Free</t>
  </si>
  <si>
    <t>1650 Free</t>
  </si>
  <si>
    <t>200 Back</t>
  </si>
  <si>
    <t>200 Breast</t>
  </si>
  <si>
    <t>200 Fly</t>
  </si>
  <si>
    <t>400 IM</t>
  </si>
  <si>
    <t>Girls 13-14</t>
  </si>
  <si>
    <t>Boys 13-14</t>
  </si>
  <si>
    <t>Girls 15-16/Girls 17 &amp; Over/Senior</t>
  </si>
  <si>
    <t>Boys 15-16/Boys 17 &amp; Over/Senior</t>
  </si>
  <si>
    <t xml:space="preserve">**See Senior Time Standards for Futures and Junior National Cuts and Bonus Cuts for Winter and Summer** </t>
  </si>
  <si>
    <t>**See USA Swimming Website for NAG Time Standards**</t>
  </si>
  <si>
    <t>SHORT COURSE YARDS</t>
  </si>
  <si>
    <t>:33.29</t>
  </si>
  <si>
    <t>:37.99</t>
  </si>
  <si>
    <t>:32.49</t>
  </si>
  <si>
    <t>1:11.79</t>
  </si>
  <si>
    <t>1:23.09</t>
  </si>
  <si>
    <t>1:14.19</t>
  </si>
  <si>
    <t>:26.79</t>
  </si>
  <si>
    <t>:57.79</t>
  </si>
  <si>
    <t>11:37.79</t>
  </si>
  <si>
    <t>19:33.89</t>
  </si>
  <si>
    <t>:30.09</t>
  </si>
  <si>
    <t>1:05.09</t>
  </si>
  <si>
    <t>2:18.79</t>
  </si>
  <si>
    <t>1:04.69</t>
  </si>
  <si>
    <t>5:01.89</t>
  </si>
  <si>
    <t>:55.69</t>
  </si>
  <si>
    <t>2:00.39</t>
  </si>
  <si>
    <t>5:21.69</t>
  </si>
  <si>
    <t>11:01.59</t>
  </si>
  <si>
    <t>18:22.79</t>
  </si>
  <si>
    <t>2:11.49</t>
  </si>
  <si>
    <t>1:09.69</t>
  </si>
  <si>
    <t>:28.59</t>
  </si>
  <si>
    <t>1:03.69</t>
  </si>
  <si>
    <t>:37.29</t>
  </si>
  <si>
    <t>:31.99</t>
  </si>
  <si>
    <t>2:16.89</t>
  </si>
  <si>
    <t>6:04.19</t>
  </si>
  <si>
    <t>1:22.39</t>
  </si>
  <si>
    <t>1:13.89</t>
  </si>
  <si>
    <t>2:36.19</t>
  </si>
  <si>
    <t>:25.59</t>
  </si>
  <si>
    <t>:55.79</t>
  </si>
  <si>
    <t>5:27.89</t>
  </si>
  <si>
    <t>11:25.59</t>
  </si>
  <si>
    <t>19:08.59</t>
  </si>
  <si>
    <t>1:02.79</t>
  </si>
  <si>
    <t>:28.19</t>
  </si>
  <si>
    <t>4:53.19</t>
  </si>
  <si>
    <t>2:05.89</t>
  </si>
  <si>
    <t>4:12.99</t>
  </si>
  <si>
    <t>1:18.49</t>
  </si>
  <si>
    <t>:51.59</t>
  </si>
  <si>
    <t>1:52.39</t>
  </si>
  <si>
    <t>5:03.79</t>
  </si>
  <si>
    <t>10:29.49</t>
  </si>
  <si>
    <t>17:31.99</t>
  </si>
  <si>
    <t>1:03.99</t>
  </si>
  <si>
    <t>2:04.39</t>
  </si>
  <si>
    <t>2:05.69</t>
  </si>
  <si>
    <t>1:27.09</t>
  </si>
  <si>
    <t>:44.89</t>
  </si>
  <si>
    <t>:51.49</t>
  </si>
  <si>
    <t>:47.79</t>
  </si>
  <si>
    <t>1:38.69</t>
  </si>
  <si>
    <t>:31.39</t>
  </si>
  <si>
    <t>1:09.39</t>
  </si>
  <si>
    <t>1:10.49</t>
  </si>
  <si>
    <t>2:35.59</t>
  </si>
  <si>
    <t>6:44.89</t>
  </si>
  <si>
    <t>:36.69</t>
  </si>
  <si>
    <t>1:19.29</t>
  </si>
  <si>
    <t>:41.79</t>
  </si>
  <si>
    <t>1:31.89</t>
  </si>
  <si>
    <t>:36.19</t>
  </si>
  <si>
    <t>1:24.09</t>
  </si>
  <si>
    <t>1:20.79</t>
  </si>
  <si>
    <t>2:52.69</t>
  </si>
  <si>
    <t>:30.99</t>
  </si>
  <si>
    <t>2:29.39</t>
  </si>
  <si>
    <t>6:37.39</t>
  </si>
  <si>
    <t>:37.09</t>
  </si>
  <si>
    <t>1:19.19</t>
  </si>
  <si>
    <t>:40.99</t>
  </si>
  <si>
    <t>1:30.19</t>
  </si>
  <si>
    <t>:35.39</t>
  </si>
  <si>
    <t>1:23.49</t>
  </si>
  <si>
    <t>1:19.49</t>
  </si>
  <si>
    <t>2:50.99</t>
  </si>
  <si>
    <t>:27.49</t>
  </si>
  <si>
    <t>5:52.89</t>
  </si>
  <si>
    <t>20:27.19</t>
  </si>
  <si>
    <t>1:11.09</t>
  </si>
  <si>
    <t>1:43.09</t>
  </si>
  <si>
    <t>:25.99</t>
  </si>
  <si>
    <t>11:10.69</t>
  </si>
  <si>
    <t>18:52.19</t>
  </si>
  <si>
    <t>1:02.59</t>
  </si>
  <si>
    <t>2:14.29</t>
  </si>
  <si>
    <t>1:12.39</t>
  </si>
  <si>
    <t>2:35.79</t>
  </si>
  <si>
    <t>1:01.99</t>
  </si>
  <si>
    <t>1:30.09</t>
  </si>
  <si>
    <t>2:20.49</t>
  </si>
  <si>
    <t>1:05.29</t>
  </si>
  <si>
    <t>2:15.99</t>
  </si>
  <si>
    <t>4:49.49</t>
  </si>
  <si>
    <t>7:09.39</t>
  </si>
  <si>
    <t>:24.39</t>
  </si>
  <si>
    <t>:52.09</t>
  </si>
  <si>
    <t>:53.19</t>
  </si>
  <si>
    <t>1:53.69</t>
  </si>
  <si>
    <t>1:56.49</t>
  </si>
  <si>
    <t>5:09.89</t>
  </si>
  <si>
    <t>7:43.69</t>
  </si>
  <si>
    <t>10:58.09</t>
  </si>
  <si>
    <t>18:19.79</t>
  </si>
  <si>
    <t>:59.99</t>
  </si>
  <si>
    <t>2:11.09</t>
  </si>
  <si>
    <t>1:07.89</t>
  </si>
  <si>
    <t>2:26.49</t>
  </si>
  <si>
    <t>:58.69</t>
  </si>
  <si>
    <t>2:11.29</t>
  </si>
  <si>
    <t>1:02.49</t>
  </si>
  <si>
    <t>2:07.79</t>
  </si>
  <si>
    <t>4:38.49</t>
  </si>
  <si>
    <t>:25.39</t>
  </si>
  <si>
    <t>:54.29</t>
  </si>
  <si>
    <t>1:56.39</t>
  </si>
  <si>
    <t>5:13.19</t>
  </si>
  <si>
    <t>11:03.09</t>
  </si>
  <si>
    <t>18:45.29</t>
  </si>
  <si>
    <t>16:01.49</t>
  </si>
  <si>
    <t>1:01.29</t>
  </si>
  <si>
    <t>2:12.69</t>
  </si>
  <si>
    <t>1:10.69</t>
  </si>
  <si>
    <t>2:33.69</t>
  </si>
  <si>
    <t>1:00.29</t>
  </si>
  <si>
    <t>2:18.29</t>
  </si>
  <si>
    <t>1:04.09</t>
  </si>
  <si>
    <t>2:12.39</t>
  </si>
  <si>
    <t>4:45.59</t>
  </si>
  <si>
    <t>:23.09</t>
  </si>
  <si>
    <t>:33.49</t>
  </si>
  <si>
    <t>:49.59</t>
  </si>
  <si>
    <t>1:47.39</t>
  </si>
  <si>
    <t>10:21.39</t>
  </si>
  <si>
    <t>17:40.99</t>
  </si>
  <si>
    <t>:56.79</t>
  </si>
  <si>
    <t>1:32.79</t>
  </si>
  <si>
    <t>2:20.29</t>
  </si>
  <si>
    <t>:55.09</t>
  </si>
  <si>
    <t>1:19.89</t>
  </si>
  <si>
    <t>2:06.29</t>
  </si>
  <si>
    <t>:59.09</t>
  </si>
  <si>
    <t>1:25.69</t>
  </si>
  <si>
    <t>2:00.89</t>
  </si>
  <si>
    <t>4:26.79</t>
  </si>
  <si>
    <t>:39.89</t>
  </si>
  <si>
    <t>1:45.19</t>
  </si>
  <si>
    <t>:46.59</t>
  </si>
  <si>
    <t>1:07.59</t>
  </si>
  <si>
    <t>1:02.19</t>
  </si>
  <si>
    <t>:51.89</t>
  </si>
  <si>
    <t>1:08.39</t>
  </si>
  <si>
    <t>:31.49</t>
  </si>
  <si>
    <t>:45.69</t>
  </si>
  <si>
    <t>1:30.29</t>
  </si>
  <si>
    <t>1:40.69</t>
  </si>
  <si>
    <t>2:32.89</t>
  </si>
  <si>
    <t>3:18.79</t>
  </si>
  <si>
    <t>3:41.69</t>
  </si>
  <si>
    <t>6:51.09</t>
  </si>
  <si>
    <t>9:56.09</t>
  </si>
  <si>
    <t>:36.89</t>
  </si>
  <si>
    <t>:53.39</t>
  </si>
  <si>
    <t>1:54.99</t>
  </si>
  <si>
    <t>:42.79</t>
  </si>
  <si>
    <t>1:31.59</t>
  </si>
  <si>
    <t>2:12.79</t>
  </si>
  <si>
    <t>:36.39</t>
  </si>
  <si>
    <t>:52.79</t>
  </si>
  <si>
    <t>1:26.89</t>
  </si>
  <si>
    <t>1:55.29</t>
  </si>
  <si>
    <t>2:54.49</t>
  </si>
  <si>
    <t>:32.29</t>
  </si>
  <si>
    <t>:46.89</t>
  </si>
  <si>
    <t>1:12.59</t>
  </si>
  <si>
    <t>3:00.39</t>
  </si>
  <si>
    <t>6:57.29</t>
  </si>
  <si>
    <t>10:05.09</t>
  </si>
  <si>
    <t>:38.49</t>
  </si>
  <si>
    <t>1:48.59</t>
  </si>
  <si>
    <t>2:01.09</t>
  </si>
  <si>
    <t>:27.39</t>
  </si>
  <si>
    <t>:39.69</t>
  </si>
  <si>
    <t>:59.29</t>
  </si>
  <si>
    <t>1:25.89</t>
  </si>
  <si>
    <t>2:31.19</t>
  </si>
  <si>
    <t>3:10.59</t>
  </si>
  <si>
    <t>8:31.79</t>
  </si>
  <si>
    <t>12:45.99</t>
  </si>
  <si>
    <t>18:30.69</t>
  </si>
  <si>
    <t>21:28.59</t>
  </si>
  <si>
    <t>31:08.49</t>
  </si>
  <si>
    <t>1:38.39</t>
  </si>
  <si>
    <t>2:27.69</t>
  </si>
  <si>
    <t>3:11.99</t>
  </si>
  <si>
    <t>3:34.09</t>
  </si>
  <si>
    <t>:35.79</t>
  </si>
  <si>
    <t>1:17.79</t>
  </si>
  <si>
    <t>1:52.79</t>
  </si>
  <si>
    <t>2:47.19</t>
  </si>
  <si>
    <t>3:37.39</t>
  </si>
  <si>
    <t>4:02.49</t>
  </si>
  <si>
    <t>:30.29</t>
  </si>
  <si>
    <t>:34.79</t>
  </si>
  <si>
    <t>:43.89</t>
  </si>
  <si>
    <t>1:07.49</t>
  </si>
  <si>
    <t>1:27.79</t>
  </si>
  <si>
    <t>1:37.89</t>
  </si>
  <si>
    <t>2:38.49</t>
  </si>
  <si>
    <t>3:49.89</t>
  </si>
  <si>
    <t>1:08.49</t>
  </si>
  <si>
    <t>1:18.79</t>
  </si>
  <si>
    <t>1:39.39</t>
  </si>
  <si>
    <t>2:29.89</t>
  </si>
  <si>
    <t>2:52.39</t>
  </si>
  <si>
    <t>3:14.89</t>
  </si>
  <si>
    <t>5:35.19</t>
  </si>
  <si>
    <t>8:05.99</t>
  </si>
  <si>
    <t>:27.79</t>
  </si>
  <si>
    <t>:40.29</t>
  </si>
  <si>
    <t>1:00.39</t>
  </si>
  <si>
    <t>1:27.49</t>
  </si>
  <si>
    <t>2:54.59</t>
  </si>
  <si>
    <t>5:59.99</t>
  </si>
  <si>
    <t>8:41.99</t>
  </si>
  <si>
    <t>18:50.69</t>
  </si>
  <si>
    <t>21:00.89</t>
  </si>
  <si>
    <t>30:28.29</t>
  </si>
  <si>
    <t>:48.19</t>
  </si>
  <si>
    <t>1:10.19</t>
  </si>
  <si>
    <t>1:41.79</t>
  </si>
  <si>
    <t>:37.69</t>
  </si>
  <si>
    <t>:31.89</t>
  </si>
  <si>
    <t>:46.19</t>
  </si>
  <si>
    <t>1:42.49</t>
  </si>
  <si>
    <t>2:38.99</t>
  </si>
  <si>
    <t>3:50.59</t>
  </si>
  <si>
    <t>2:32.29</t>
  </si>
  <si>
    <t>3:40.79</t>
  </si>
  <si>
    <t>:25.89</t>
  </si>
  <si>
    <t>:37.49</t>
  </si>
  <si>
    <t>:55.89</t>
  </si>
  <si>
    <t>1:20.99</t>
  </si>
  <si>
    <t>5:24.39</t>
  </si>
  <si>
    <t>7:50.29</t>
  </si>
  <si>
    <t>27:11.69</t>
  </si>
  <si>
    <t>11:01.99</t>
  </si>
  <si>
    <t>15:59.79</t>
  </si>
  <si>
    <t>1:02.29</t>
  </si>
  <si>
    <t>2:14.39</t>
  </si>
  <si>
    <t>1:44.99</t>
  </si>
  <si>
    <t>3:45.89</t>
  </si>
  <si>
    <t>2:23.09</t>
  </si>
  <si>
    <t>3:27.49</t>
  </si>
  <si>
    <t>1:32.99</t>
  </si>
  <si>
    <t>2:17.89</t>
  </si>
  <si>
    <t>3:19.89</t>
  </si>
  <si>
    <t>4:56.19</t>
  </si>
  <si>
    <t>:35.29</t>
  </si>
  <si>
    <t>1:17.19</t>
  </si>
  <si>
    <t>2:48.99</t>
  </si>
  <si>
    <t>5:19.79</t>
  </si>
  <si>
    <t>10:43.39</t>
  </si>
  <si>
    <t>15:32.89</t>
  </si>
  <si>
    <t>18:41.29</t>
  </si>
  <si>
    <t>27:05.89</t>
  </si>
  <si>
    <t>1:01.49</t>
  </si>
  <si>
    <t>1:19.99</t>
  </si>
  <si>
    <t>1:29.19</t>
  </si>
  <si>
    <t>2:13.39</t>
  </si>
  <si>
    <t>3:13.39</t>
  </si>
  <si>
    <t>1:09.89</t>
  </si>
  <si>
    <t>1:41.29</t>
  </si>
  <si>
    <t>2:33.29</t>
  </si>
  <si>
    <t>3:42.19</t>
  </si>
  <si>
    <t>1:26.99</t>
  </si>
  <si>
    <t>3:19.99</t>
  </si>
  <si>
    <t>2:13.69</t>
  </si>
  <si>
    <t>3:13.79</t>
  </si>
  <si>
    <t>4:52.49</t>
  </si>
  <si>
    <t>7:04.09</t>
  </si>
  <si>
    <t>2:48.79</t>
  </si>
  <si>
    <t>7:34.19</t>
  </si>
  <si>
    <t>1:28.89</t>
  </si>
  <si>
    <t>3:12.49</t>
  </si>
  <si>
    <t>1:42.59</t>
  </si>
  <si>
    <t>3:42.89</t>
  </si>
  <si>
    <t>3:20.59</t>
  </si>
  <si>
    <t>6:54.19</t>
  </si>
  <si>
    <t>1:11.99</t>
  </si>
  <si>
    <t>7:05.19</t>
  </si>
  <si>
    <t>15:01.09</t>
  </si>
  <si>
    <t>25:38.49</t>
  </si>
  <si>
    <t>3:23.49</t>
  </si>
  <si>
    <t>3:03.19</t>
  </si>
  <si>
    <t>1:16.89</t>
  </si>
  <si>
    <t>2:55.39</t>
  </si>
  <si>
    <t>6:26.89</t>
  </si>
  <si>
    <t>:49.79</t>
  </si>
  <si>
    <t>:51.69</t>
  </si>
  <si>
    <t>:58.29</t>
  </si>
  <si>
    <t>1:00.09</t>
  </si>
  <si>
    <t>1:55.09</t>
  </si>
  <si>
    <t>:34.99</t>
  </si>
  <si>
    <t>:39.39</t>
  </si>
  <si>
    <t>1:26.79</t>
  </si>
  <si>
    <t>3:11.09</t>
  </si>
  <si>
    <t>8:33.79</t>
  </si>
  <si>
    <t>:46.09</t>
  </si>
  <si>
    <t>1:39.19</t>
  </si>
  <si>
    <t>1:41.69</t>
  </si>
  <si>
    <t>1:54.49</t>
  </si>
  <si>
    <t>:40.39</t>
  </si>
  <si>
    <t>:45.49</t>
  </si>
  <si>
    <t>3:38.09</t>
  </si>
  <si>
    <t>1:30.69</t>
  </si>
  <si>
    <t>8:41.59</t>
  </si>
  <si>
    <t>:48.09</t>
  </si>
  <si>
    <t>1:58.39</t>
  </si>
  <si>
    <t>1:44.39</t>
  </si>
  <si>
    <t>:30.39</t>
  </si>
  <si>
    <t>:34.19</t>
  </si>
  <si>
    <t>1:14.09</t>
  </si>
  <si>
    <t>2:44.29</t>
  </si>
  <si>
    <t>7:21.19</t>
  </si>
  <si>
    <t>15:57.49</t>
  </si>
  <si>
    <t>26:50.69</t>
  </si>
  <si>
    <t>1:15.39</t>
  </si>
  <si>
    <t>1:24.79</t>
  </si>
  <si>
    <t>3:04.59</t>
  </si>
  <si>
    <t>:39.79</t>
  </si>
  <si>
    <t>:44.79</t>
  </si>
  <si>
    <t>1:37.19</t>
  </si>
  <si>
    <t>3:28.99</t>
  </si>
  <si>
    <t>:37.79</t>
  </si>
  <si>
    <t>1:24.39</t>
  </si>
  <si>
    <t>3:18.19</t>
  </si>
  <si>
    <t>3:07.39</t>
  </si>
  <si>
    <t>6:58.99</t>
  </si>
  <si>
    <t>1:15.49</t>
  </si>
  <si>
    <t>2:29.09</t>
  </si>
  <si>
    <t>7:29.99</t>
  </si>
  <si>
    <t>26:16.09</t>
  </si>
  <si>
    <t>:41.59</t>
  </si>
  <si>
    <t>1:17.89</t>
  </si>
  <si>
    <t>:47.09</t>
  </si>
  <si>
    <t>1:28.39</t>
  </si>
  <si>
    <t>3:10.39</t>
  </si>
  <si>
    <t>1:09.79</t>
  </si>
  <si>
    <t>2:30.49</t>
  </si>
  <si>
    <t>6:45.49</t>
  </si>
  <si>
    <t>13:47.39</t>
  </si>
  <si>
    <t>23:26.59</t>
  </si>
  <si>
    <t>2:47.99</t>
  </si>
  <si>
    <t>1:30.49</t>
  </si>
  <si>
    <t>2:52.89</t>
  </si>
  <si>
    <t>3:14.69</t>
  </si>
  <si>
    <t>1:17.69</t>
  </si>
  <si>
    <t>2:58.89</t>
  </si>
  <si>
    <t>1:20.19</t>
  </si>
  <si>
    <t>2:52.29</t>
  </si>
  <si>
    <t>6:10.19</t>
  </si>
  <si>
    <t>1:06.49</t>
  </si>
  <si>
    <t>2:25.69</t>
  </si>
  <si>
    <t>6:39.79</t>
  </si>
  <si>
    <t>13:24.19</t>
  </si>
  <si>
    <t>23:21.69</t>
  </si>
  <si>
    <t>2:46.79</t>
  </si>
  <si>
    <t>1:27.29</t>
  </si>
  <si>
    <t>3:11.59</t>
  </si>
  <si>
    <t>1:14.99</t>
  </si>
  <si>
    <t>2:47.09</t>
  </si>
  <si>
    <t>6:05.59</t>
  </si>
  <si>
    <t>:31.79</t>
  </si>
  <si>
    <t>2:25.49</t>
  </si>
  <si>
    <t>6:31.49</t>
  </si>
  <si>
    <t>13:48.89</t>
  </si>
  <si>
    <t>23:26.69</t>
  </si>
  <si>
    <t>1:16.69</t>
  </si>
  <si>
    <t>2:45.89</t>
  </si>
  <si>
    <t>3:12.19</t>
  </si>
  <si>
    <t>2:26.99</t>
  </si>
  <si>
    <t>2:45.49</t>
  </si>
  <si>
    <t>5:56.99</t>
  </si>
  <si>
    <t>6:06.49</t>
  </si>
  <si>
    <t>12:56.79</t>
  </si>
  <si>
    <t>22:06.29</t>
  </si>
  <si>
    <t>1:10.99</t>
  </si>
  <si>
    <t>2:35.49</t>
  </si>
  <si>
    <t>1:08.89</t>
  </si>
  <si>
    <t>2:37.89</t>
  </si>
  <si>
    <t>5:33.49</t>
  </si>
  <si>
    <t>CHAMP</t>
  </si>
  <si>
    <t>SILVER</t>
  </si>
  <si>
    <t>BRONZE</t>
  </si>
  <si>
    <t>Min</t>
  </si>
  <si>
    <t>:39.99</t>
  </si>
  <si>
    <t>:44.39</t>
  </si>
  <si>
    <t>:49.99</t>
  </si>
  <si>
    <t>:57.99</t>
  </si>
  <si>
    <t>:52.99</t>
  </si>
  <si>
    <t>:59.69</t>
  </si>
  <si>
    <t>1:09.29</t>
  </si>
  <si>
    <t>:56.49</t>
  </si>
  <si>
    <t>1:02.69</t>
  </si>
  <si>
    <t>1:21.99</t>
  </si>
  <si>
    <t>:54.19</t>
  </si>
  <si>
    <t>1:07.69</t>
  </si>
  <si>
    <t>1:48.29</t>
  </si>
  <si>
    <t>2:00.29</t>
  </si>
  <si>
    <t>2:15.39</t>
  </si>
  <si>
    <t>2:37.09</t>
  </si>
  <si>
    <t>1:32.09</t>
  </si>
  <si>
    <t>2:13.49</t>
  </si>
  <si>
    <t>:51.29</t>
  </si>
  <si>
    <t>:54.39</t>
  </si>
  <si>
    <t>:59.79</t>
  </si>
  <si>
    <t>:56.89</t>
  </si>
  <si>
    <t>1:04.59</t>
  </si>
  <si>
    <t>1:45.79</t>
  </si>
  <si>
    <t>2:12.29</t>
  </si>
  <si>
    <t>2:33.39</t>
  </si>
  <si>
    <t>1:16.39</t>
  </si>
  <si>
    <t>2:48.19</t>
  </si>
  <si>
    <t>7:32.19</t>
  </si>
  <si>
    <t>:40.49</t>
  </si>
  <si>
    <t>:46.99</t>
  </si>
  <si>
    <t>1:35.59</t>
  </si>
  <si>
    <t>:35.59</t>
  </si>
  <si>
    <t>1:19.79</t>
  </si>
  <si>
    <t>2:43.39</t>
  </si>
  <si>
    <t>3:24.19</t>
  </si>
  <si>
    <t>3:56.89</t>
  </si>
  <si>
    <t>2:59.69</t>
  </si>
  <si>
    <t>7:38.99</t>
  </si>
  <si>
    <t>:42.29</t>
  </si>
  <si>
    <t>1:23.29</t>
  </si>
  <si>
    <t>1:44.09</t>
  </si>
  <si>
    <t>2:00.79</t>
  </si>
  <si>
    <t>:45.89</t>
  </si>
  <si>
    <t>:50.49</t>
  </si>
  <si>
    <t>:57.29</t>
  </si>
  <si>
    <t>1:38.19</t>
  </si>
  <si>
    <t>1:47.99</t>
  </si>
  <si>
    <t>2:02.69</t>
  </si>
  <si>
    <t>2:22.29</t>
  </si>
  <si>
    <t>:43.69</t>
  </si>
  <si>
    <t>:57.59</t>
  </si>
  <si>
    <t>1:37.69</t>
  </si>
  <si>
    <t>1:47.49</t>
  </si>
  <si>
    <t>2:02.09</t>
  </si>
  <si>
    <t>2:21.69</t>
  </si>
  <si>
    <t>1:23.59</t>
  </si>
  <si>
    <t>3:09.59</t>
  </si>
  <si>
    <t>3:28.49</t>
  </si>
  <si>
    <t>4:34.79</t>
  </si>
  <si>
    <t>**</t>
  </si>
  <si>
    <t>1:05.19</t>
  </si>
  <si>
    <t>2:24.59</t>
  </si>
  <si>
    <t>6:28.19</t>
  </si>
  <si>
    <t>14:02.59</t>
  </si>
  <si>
    <t>23:37.49</t>
  </si>
  <si>
    <t>:34.69</t>
  </si>
  <si>
    <t>1:14.69</t>
  </si>
  <si>
    <t>2:42.39</t>
  </si>
  <si>
    <t>1:25.59</t>
  </si>
  <si>
    <t>3:03.99</t>
  </si>
  <si>
    <t>1:14.29</t>
  </si>
  <si>
    <t>2:54.39</t>
  </si>
  <si>
    <t>2:44.89</t>
  </si>
  <si>
    <t>6:08.69</t>
  </si>
  <si>
    <t>:30.59</t>
  </si>
  <si>
    <t>1:06.39</t>
  </si>
  <si>
    <t>2:15.49</t>
  </si>
  <si>
    <t>2:49.39</t>
  </si>
  <si>
    <t>3:16.49</t>
  </si>
  <si>
    <t>6:35.99</t>
  </si>
  <si>
    <t>23:06.99</t>
  </si>
  <si>
    <t>:36.59</t>
  </si>
  <si>
    <t>2:32.49</t>
  </si>
  <si>
    <t>2:47.49</t>
  </si>
  <si>
    <t>2:47.69</t>
  </si>
  <si>
    <t>3:40.99</t>
  </si>
  <si>
    <t>:41.49</t>
  </si>
  <si>
    <t>:54.59</t>
  </si>
  <si>
    <t>1:21.69</t>
  </si>
  <si>
    <t>1:29.79</t>
  </si>
  <si>
    <t>1:42.09</t>
  </si>
  <si>
    <t>2:56.39</t>
  </si>
  <si>
    <t>3:13.99</t>
  </si>
  <si>
    <t>3:40.49</t>
  </si>
  <si>
    <t>4:15.69</t>
  </si>
  <si>
    <t>:35.09</t>
  </si>
  <si>
    <t>2:54.89</t>
  </si>
  <si>
    <t>1:18.29</t>
  </si>
  <si>
    <t>:28.49</t>
  </si>
  <si>
    <t>5:56.79</t>
  </si>
  <si>
    <t>12:08.09</t>
  </si>
  <si>
    <t>20:37.79</t>
  </si>
  <si>
    <t>2:27.79</t>
  </si>
  <si>
    <t>1:19.69</t>
  </si>
  <si>
    <t>2:51.39</t>
  </si>
  <si>
    <t>2:37.39</t>
  </si>
  <si>
    <t>1:10.59</t>
  </si>
  <si>
    <t>2:31.69</t>
  </si>
  <si>
    <t>5:25.79</t>
  </si>
  <si>
    <t>:58.59</t>
  </si>
  <si>
    <t>2:08.19</t>
  </si>
  <si>
    <t>5:51.79</t>
  </si>
  <si>
    <t>11:47.69</t>
  </si>
  <si>
    <t>20:33.49</t>
  </si>
  <si>
    <t>2:26.79</t>
  </si>
  <si>
    <t>2:48.59</t>
  </si>
  <si>
    <t>1:05.99</t>
  </si>
  <si>
    <t>:27.99</t>
  </si>
  <si>
    <t>2:08.09</t>
  </si>
  <si>
    <t>5:44.59</t>
  </si>
  <si>
    <t>20:37.89</t>
  </si>
  <si>
    <t>2:25.99</t>
  </si>
  <si>
    <t>2:49.09</t>
  </si>
  <si>
    <t>2:32.19</t>
  </si>
  <si>
    <t>5:14.19</t>
  </si>
  <si>
    <t>:25.49</t>
  </si>
  <si>
    <t>1:58.19</t>
  </si>
  <si>
    <t>5:22.59</t>
  </si>
  <si>
    <t>11:23.59</t>
  </si>
  <si>
    <t>19:27.09</t>
  </si>
  <si>
    <t>1:10.39</t>
  </si>
  <si>
    <t>2:34.39</t>
  </si>
  <si>
    <t>1:00.69</t>
  </si>
  <si>
    <t>2:18.99</t>
  </si>
  <si>
    <t>2:12.99</t>
  </si>
  <si>
    <t>4:53.49</t>
  </si>
  <si>
    <t>CH times are for MNSI State Meets.  SILVER Standard is the minimum for MRC</t>
  </si>
  <si>
    <t>MINNESOTA SWIMMING 2020-2021 TIME STANDARDS</t>
  </si>
  <si>
    <t>Effective: 10/1/20</t>
  </si>
  <si>
    <t>Adopted: 10/18/20</t>
  </si>
  <si>
    <t>ZONE times are the 2021-2024 "AAA" National Age Group (NAG) Time Standard</t>
  </si>
  <si>
    <t>:37.89</t>
  </si>
  <si>
    <t>2:20.89</t>
  </si>
  <si>
    <t>6:10.59</t>
  </si>
  <si>
    <t>:26.59</t>
  </si>
  <si>
    <t>2:05.99</t>
  </si>
  <si>
    <t>5:36.89</t>
  </si>
  <si>
    <t>:29.99</t>
  </si>
  <si>
    <t>:33.79</t>
  </si>
  <si>
    <t>1:13.19</t>
  </si>
  <si>
    <t>:28.69</t>
  </si>
  <si>
    <t>2:21.39</t>
  </si>
  <si>
    <t>2:21.59</t>
  </si>
  <si>
    <t>:55.49</t>
  </si>
  <si>
    <t>1:59.49</t>
  </si>
  <si>
    <t>5:20.39</t>
  </si>
  <si>
    <t>1:00.19</t>
  </si>
  <si>
    <t>1:09.09</t>
  </si>
  <si>
    <t>2:29.99</t>
  </si>
  <si>
    <t>4:45.69</t>
  </si>
  <si>
    <t>1:11.89</t>
  </si>
  <si>
    <t>1:22.19</t>
  </si>
  <si>
    <t>2:01.39</t>
  </si>
  <si>
    <t>:29.29</t>
  </si>
  <si>
    <t>2:15.19</t>
  </si>
  <si>
    <t>:32.69</t>
  </si>
  <si>
    <t>1:02.39</t>
  </si>
  <si>
    <t>2:16.09</t>
  </si>
  <si>
    <t>2:17.29</t>
  </si>
  <si>
    <t>:23.49</t>
  </si>
  <si>
    <t>:56.19</t>
  </si>
  <si>
    <t>2:02.79</t>
  </si>
  <si>
    <t>1:03.89</t>
  </si>
  <si>
    <t>2:04.29</t>
  </si>
  <si>
    <t>4:28.29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</si>
</sst>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\ h:mm:ss"/>
    <numFmt numFmtId="165" formatCode="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u/>
      <sz val="10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b/>
      <i/>
      <sz val="7"/>
      <name val="Calibri"/>
      <family val="2"/>
      <scheme val="minor"/>
    </font>
    <font>
      <i/>
      <sz val="8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108">
    <xf numFmtId="0" fontId="0" fillId="0" borderId="0" xfId="0"/>
    <xf numFmtId="0" fontId="2" fillId="0" borderId="0" xfId="1" applyAlignment="1">
      <alignment wrapText="1"/>
    </xf>
    <xf numFmtId="0" fontId="5" fillId="0" borderId="1" xfId="1" applyFont="1" applyBorder="1" applyAlignment="1">
      <alignment wrapText="1"/>
    </xf>
    <xf numFmtId="0" fontId="2" fillId="0" borderId="2" xfId="1" applyBorder="1" applyAlignment="1">
      <alignment horizontal="center"/>
    </xf>
    <xf numFmtId="0" fontId="5" fillId="0" borderId="3" xfId="1" applyFont="1" applyBorder="1" applyAlignment="1">
      <alignment wrapText="1"/>
    </xf>
    <xf numFmtId="0" fontId="2" fillId="0" borderId="3" xfId="1" applyBorder="1" applyAlignment="1">
      <alignment horizontal="center"/>
    </xf>
    <xf numFmtId="0" fontId="2" fillId="0" borderId="4" xfId="1" applyBorder="1" applyAlignment="1">
      <alignment horizontal="center"/>
    </xf>
    <xf numFmtId="0" fontId="2" fillId="0" borderId="5" xfId="1" applyBorder="1" applyAlignment="1">
      <alignment horizontal="center"/>
    </xf>
    <xf numFmtId="0" fontId="2" fillId="0" borderId="6" xfId="1" applyBorder="1" applyAlignment="1">
      <alignment horizontal="center"/>
    </xf>
    <xf numFmtId="0" fontId="2" fillId="0" borderId="7" xfId="1" applyBorder="1" applyAlignment="1">
      <alignment horizontal="center"/>
    </xf>
    <xf numFmtId="0" fontId="2" fillId="0" borderId="4" xfId="1" applyBorder="1"/>
    <xf numFmtId="164" fontId="2" fillId="0" borderId="7" xfId="1" applyNumberFormat="1" applyBorder="1" applyAlignment="1">
      <alignment horizontal="center"/>
    </xf>
    <xf numFmtId="164" fontId="2" fillId="0" borderId="5" xfId="1" applyNumberFormat="1" applyBorder="1" applyAlignment="1">
      <alignment horizontal="center"/>
    </xf>
    <xf numFmtId="0" fontId="2" fillId="0" borderId="8" xfId="1" applyBorder="1"/>
    <xf numFmtId="0" fontId="5" fillId="0" borderId="9" xfId="1" applyFont="1" applyBorder="1" applyAlignment="1">
      <alignment wrapText="1"/>
    </xf>
    <xf numFmtId="0" fontId="5" fillId="0" borderId="10" xfId="1" applyFont="1" applyBorder="1" applyAlignment="1">
      <alignment wrapText="1"/>
    </xf>
    <xf numFmtId="0" fontId="5" fillId="0" borderId="11" xfId="1" applyFont="1" applyBorder="1" applyAlignment="1">
      <alignment wrapText="1"/>
    </xf>
    <xf numFmtId="0" fontId="2" fillId="0" borderId="12" xfId="1" applyBorder="1"/>
    <xf numFmtId="0" fontId="2" fillId="0" borderId="0" xfId="1"/>
    <xf numFmtId="0" fontId="2" fillId="0" borderId="10" xfId="1" applyBorder="1"/>
    <xf numFmtId="2" fontId="2" fillId="0" borderId="10" xfId="1" applyNumberFormat="1" applyBorder="1"/>
    <xf numFmtId="0" fontId="2" fillId="0" borderId="1" xfId="1" applyBorder="1"/>
    <xf numFmtId="2" fontId="2" fillId="0" borderId="4" xfId="1" applyNumberFormat="1" applyBorder="1" applyAlignment="1">
      <alignment horizontal="right"/>
    </xf>
    <xf numFmtId="2" fontId="2" fillId="0" borderId="3" xfId="1" applyNumberFormat="1" applyBorder="1" applyAlignment="1">
      <alignment horizontal="center"/>
    </xf>
    <xf numFmtId="2" fontId="2" fillId="0" borderId="0" xfId="1" applyNumberFormat="1"/>
    <xf numFmtId="2" fontId="2" fillId="0" borderId="1" xfId="1" applyNumberFormat="1" applyBorder="1"/>
    <xf numFmtId="0" fontId="4" fillId="2" borderId="12" xfId="1" applyFont="1" applyFill="1" applyBorder="1" applyAlignment="1">
      <alignment horizontal="right"/>
    </xf>
    <xf numFmtId="0" fontId="2" fillId="0" borderId="13" xfId="1" applyBorder="1" applyAlignment="1">
      <alignment wrapText="1"/>
    </xf>
    <xf numFmtId="49" fontId="2" fillId="0" borderId="13" xfId="1" applyNumberFormat="1" applyBorder="1" applyAlignment="1">
      <alignment horizontal="right" wrapText="1"/>
    </xf>
    <xf numFmtId="0" fontId="2" fillId="0" borderId="8" xfId="1" applyBorder="1" applyAlignment="1">
      <alignment horizontal="right"/>
    </xf>
    <xf numFmtId="0" fontId="2" fillId="0" borderId="2" xfId="1" applyBorder="1"/>
    <xf numFmtId="2" fontId="2" fillId="0" borderId="3" xfId="1" applyNumberFormat="1" applyBorder="1" applyAlignment="1">
      <alignment horizontal="left"/>
    </xf>
    <xf numFmtId="0" fontId="2" fillId="0" borderId="3" xfId="1" applyBorder="1"/>
    <xf numFmtId="49" fontId="2" fillId="0" borderId="0" xfId="1" applyNumberFormat="1" applyAlignment="1">
      <alignment wrapText="1"/>
    </xf>
    <xf numFmtId="2" fontId="4" fillId="2" borderId="12" xfId="1" applyNumberFormat="1" applyFont="1" applyFill="1" applyBorder="1" applyAlignment="1">
      <alignment horizontal="right"/>
    </xf>
    <xf numFmtId="2" fontId="2" fillId="0" borderId="8" xfId="1" applyNumberFormat="1" applyBorder="1" applyAlignment="1">
      <alignment horizontal="right"/>
    </xf>
    <xf numFmtId="4" fontId="2" fillId="0" borderId="1" xfId="1" applyNumberFormat="1" applyBorder="1"/>
    <xf numFmtId="0" fontId="2" fillId="0" borderId="14" xfId="1" applyBorder="1" applyAlignment="1">
      <alignment wrapText="1"/>
    </xf>
    <xf numFmtId="49" fontId="4" fillId="2" borderId="12" xfId="1" applyNumberFormat="1" applyFont="1" applyFill="1" applyBorder="1" applyAlignment="1">
      <alignment horizontal="right"/>
    </xf>
    <xf numFmtId="0" fontId="2" fillId="0" borderId="2" xfId="1" applyBorder="1" applyAlignment="1">
      <alignment horizontal="right"/>
    </xf>
    <xf numFmtId="2" fontId="2" fillId="0" borderId="0" xfId="1" applyNumberFormat="1" applyAlignment="1">
      <alignment wrapText="1"/>
    </xf>
    <xf numFmtId="2" fontId="5" fillId="0" borderId="1" xfId="1" applyNumberFormat="1" applyFont="1" applyBorder="1" applyAlignment="1">
      <alignment wrapText="1"/>
    </xf>
    <xf numFmtId="0" fontId="4" fillId="0" borderId="2" xfId="1" applyFont="1" applyBorder="1" applyAlignment="1">
      <alignment horizontal="right"/>
    </xf>
    <xf numFmtId="0" fontId="2" fillId="0" borderId="8" xfId="1" applyBorder="1" applyAlignment="1">
      <alignment horizontal="center"/>
    </xf>
    <xf numFmtId="0" fontId="2" fillId="0" borderId="4" xfId="1" applyBorder="1" applyAlignment="1">
      <alignment horizontal="right"/>
    </xf>
    <xf numFmtId="2" fontId="2" fillId="0" borderId="2" xfId="1" applyNumberForma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/>
    <xf numFmtId="0" fontId="11" fillId="4" borderId="0" xfId="0" applyFont="1" applyFill="1" applyAlignment="1">
      <alignment horizontal="center"/>
    </xf>
    <xf numFmtId="49" fontId="11" fillId="0" borderId="0" xfId="0" applyNumberFormat="1" applyFont="1" applyAlignment="1">
      <alignment horizontal="right"/>
    </xf>
    <xf numFmtId="0" fontId="12" fillId="5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/>
    <xf numFmtId="0" fontId="1" fillId="0" borderId="0" xfId="0" applyFont="1"/>
    <xf numFmtId="0" fontId="8" fillId="0" borderId="0" xfId="0" applyFont="1" applyAlignment="1"/>
    <xf numFmtId="0" fontId="9" fillId="0" borderId="0" xfId="0" applyFont="1" applyAlignment="1">
      <alignment horizontal="right"/>
    </xf>
    <xf numFmtId="49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5" borderId="0" xfId="0" applyFont="1" applyFill="1" applyAlignment="1">
      <alignment horizontal="center" vertical="center"/>
    </xf>
    <xf numFmtId="0" fontId="4" fillId="0" borderId="0" xfId="1" applyFont="1" applyAlignment="1">
      <alignment horizontal="right" wrapText="1"/>
    </xf>
    <xf numFmtId="0" fontId="4" fillId="0" borderId="0" xfId="1" applyFont="1" applyAlignment="1">
      <alignment wrapText="1"/>
    </xf>
    <xf numFmtId="0" fontId="2" fillId="0" borderId="0" xfId="1" applyBorder="1" applyAlignment="1">
      <alignment wrapText="1"/>
    </xf>
    <xf numFmtId="2" fontId="4" fillId="0" borderId="0" xfId="1" applyNumberFormat="1" applyFont="1" applyAlignment="1">
      <alignment wrapText="1"/>
    </xf>
    <xf numFmtId="47" fontId="2" fillId="0" borderId="0" xfId="1" applyNumberFormat="1" applyAlignment="1">
      <alignment wrapText="1"/>
    </xf>
    <xf numFmtId="0" fontId="4" fillId="7" borderId="13" xfId="1" applyFont="1" applyFill="1" applyBorder="1" applyAlignment="1">
      <alignment wrapText="1"/>
    </xf>
    <xf numFmtId="2" fontId="4" fillId="7" borderId="13" xfId="1" applyNumberFormat="1" applyFont="1" applyFill="1" applyBorder="1" applyAlignment="1">
      <alignment wrapText="1"/>
    </xf>
    <xf numFmtId="0" fontId="2" fillId="0" borderId="15" xfId="1" applyBorder="1"/>
    <xf numFmtId="0" fontId="2" fillId="0" borderId="16" xfId="1" applyBorder="1"/>
    <xf numFmtId="0" fontId="2" fillId="0" borderId="18" xfId="1" applyBorder="1"/>
    <xf numFmtId="0" fontId="2" fillId="0" borderId="5" xfId="1" applyBorder="1"/>
    <xf numFmtId="0" fontId="2" fillId="0" borderId="1" xfId="1" applyBorder="1" applyAlignment="1">
      <alignment wrapText="1"/>
    </xf>
    <xf numFmtId="0" fontId="4" fillId="7" borderId="20" xfId="1" applyFont="1" applyFill="1" applyBorder="1" applyAlignment="1">
      <alignment wrapText="1"/>
    </xf>
    <xf numFmtId="49" fontId="4" fillId="7" borderId="21" xfId="1" applyNumberFormat="1" applyFont="1" applyFill="1" applyBorder="1" applyAlignment="1">
      <alignment horizontal="right" wrapText="1"/>
    </xf>
    <xf numFmtId="0" fontId="2" fillId="0" borderId="0" xfId="1" applyAlignment="1">
      <alignment wrapText="1"/>
    </xf>
    <xf numFmtId="0" fontId="2" fillId="0" borderId="0" xfId="1"/>
    <xf numFmtId="49" fontId="4" fillId="7" borderId="13" xfId="1" applyNumberFormat="1" applyFont="1" applyFill="1" applyBorder="1" applyAlignment="1">
      <alignment horizontal="right" wrapText="1"/>
    </xf>
    <xf numFmtId="0" fontId="2" fillId="0" borderId="22" xfId="1" applyBorder="1" applyAlignment="1">
      <alignment wrapText="1"/>
    </xf>
    <xf numFmtId="0" fontId="2" fillId="0" borderId="0" xfId="1" applyAlignment="1">
      <alignment wrapText="1"/>
    </xf>
    <xf numFmtId="0" fontId="2" fillId="0" borderId="24" xfId="1" applyBorder="1" applyAlignment="1">
      <alignment wrapText="1"/>
    </xf>
    <xf numFmtId="165" fontId="4" fillId="7" borderId="13" xfId="1" applyNumberFormat="1" applyFont="1" applyFill="1" applyBorder="1" applyAlignment="1">
      <alignment wrapText="1"/>
    </xf>
    <xf numFmtId="0" fontId="5" fillId="0" borderId="0" xfId="1" applyFont="1" applyBorder="1" applyAlignment="1">
      <alignment wrapText="1"/>
    </xf>
    <xf numFmtId="0" fontId="2" fillId="0" borderId="0" xfId="1" applyBorder="1"/>
    <xf numFmtId="0" fontId="4" fillId="0" borderId="0" xfId="1" applyFont="1" applyFill="1" applyBorder="1" applyAlignment="1">
      <alignment wrapText="1"/>
    </xf>
    <xf numFmtId="2" fontId="4" fillId="0" borderId="0" xfId="1" applyNumberFormat="1" applyFont="1" applyFill="1" applyBorder="1" applyAlignment="1">
      <alignment wrapText="1"/>
    </xf>
    <xf numFmtId="49" fontId="4" fillId="0" borderId="22" xfId="1" applyNumberFormat="1" applyFont="1" applyFill="1" applyBorder="1" applyAlignment="1">
      <alignment horizontal="right" wrapText="1"/>
    </xf>
    <xf numFmtId="0" fontId="13" fillId="3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4" fillId="0" borderId="15" xfId="1" applyFont="1" applyBorder="1" applyAlignment="1">
      <alignment horizontal="center"/>
    </xf>
    <xf numFmtId="0" fontId="4" fillId="0" borderId="17" xfId="1" applyFont="1" applyBorder="1" applyAlignment="1">
      <alignment horizontal="center"/>
    </xf>
    <xf numFmtId="0" fontId="4" fillId="0" borderId="19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1" applyFont="1"/>
    <xf numFmtId="0" fontId="2" fillId="0" borderId="0" xfId="1" applyAlignment="1">
      <alignment wrapText="1"/>
    </xf>
    <xf numFmtId="0" fontId="2" fillId="0" borderId="0" xfId="1"/>
    <xf numFmtId="0" fontId="4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4" fillId="0" borderId="3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23" xfId="1" applyFont="1" applyBorder="1" applyAlignment="1">
      <alignment horizontal="center"/>
    </xf>
    <xf numFmtId="0" fontId="4" fillId="0" borderId="22" xfId="1" applyFont="1" applyBorder="1" applyAlignment="1">
      <alignment horizontal="center"/>
    </xf>
    <xf numFmtId="0" fontId="6" fillId="6" borderId="0" xfId="1" applyFont="1" applyFill="1"/>
    <xf numFmtId="0" fontId="2" fillId="6" borderId="0" xfId="1" applyFill="1" applyAlignment="1">
      <alignment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6"/>
  <sheetViews>
    <sheetView tabSelected="1" view="pageLayout" zoomScale="130" zoomScaleNormal="100" zoomScalePageLayoutView="130" workbookViewId="0">
      <selection activeCell="G67" sqref="G67"/>
    </sheetView>
  </sheetViews>
  <sheetFormatPr defaultRowHeight="14.4" x14ac:dyDescent="0.3"/>
  <cols>
    <col min="1" max="5" width="7.6640625" customWidth="1"/>
    <col min="6" max="6" width="12.6640625" style="46" customWidth="1"/>
    <col min="7" max="11" width="7.6640625" customWidth="1"/>
    <col min="12" max="12" width="7.44140625" customWidth="1"/>
  </cols>
  <sheetData>
    <row r="1" spans="1:11" ht="11.4" customHeight="1" x14ac:dyDescent="0.3">
      <c r="A1" s="90" t="s">
        <v>634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1.4" customHeight="1" x14ac:dyDescent="0.3">
      <c r="A2" s="90" t="s">
        <v>96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11.4" customHeight="1" x14ac:dyDescent="0.3">
      <c r="A3" s="55"/>
      <c r="D3" s="90" t="s">
        <v>635</v>
      </c>
      <c r="E3" s="90"/>
      <c r="F3" s="90"/>
      <c r="G3" s="90"/>
      <c r="H3" s="90"/>
      <c r="I3" s="56"/>
      <c r="J3" s="91" t="s">
        <v>636</v>
      </c>
      <c r="K3" s="91"/>
    </row>
    <row r="4" spans="1:11" s="48" customFormat="1" ht="10.199999999999999" x14ac:dyDescent="0.2">
      <c r="A4" s="57" t="s">
        <v>67</v>
      </c>
      <c r="B4" s="57" t="s">
        <v>68</v>
      </c>
      <c r="C4" s="57" t="s">
        <v>71</v>
      </c>
      <c r="D4" s="57" t="s">
        <v>69</v>
      </c>
      <c r="E4" s="57" t="s">
        <v>70</v>
      </c>
      <c r="F4" s="53" t="s">
        <v>58</v>
      </c>
      <c r="G4" s="57" t="s">
        <v>70</v>
      </c>
      <c r="H4" s="57" t="s">
        <v>69</v>
      </c>
      <c r="I4" s="57" t="s">
        <v>71</v>
      </c>
      <c r="J4" s="57" t="s">
        <v>68</v>
      </c>
      <c r="K4" s="57" t="s">
        <v>67</v>
      </c>
    </row>
    <row r="5" spans="1:11" s="54" customFormat="1" ht="8.6999999999999993" customHeight="1" x14ac:dyDescent="0.2">
      <c r="A5" s="88" t="s">
        <v>59</v>
      </c>
      <c r="B5" s="88"/>
      <c r="C5" s="88"/>
      <c r="D5" s="88"/>
      <c r="E5" s="88"/>
      <c r="F5" s="49"/>
      <c r="G5" s="88" t="s">
        <v>60</v>
      </c>
      <c r="H5" s="88"/>
      <c r="I5" s="88"/>
      <c r="J5" s="88"/>
      <c r="K5" s="88"/>
    </row>
    <row r="6" spans="1:11" s="54" customFormat="1" ht="8.6999999999999993" customHeight="1" x14ac:dyDescent="0.2">
      <c r="A6" s="58" t="str">
        <f>'8 &amp; Under Girls'!K10</f>
        <v>:57.79</v>
      </c>
      <c r="B6" s="58" t="str">
        <f>'8 &amp; Under Girls'!K9</f>
        <v>:49.79</v>
      </c>
      <c r="C6" s="58" t="str">
        <f>'8 &amp; Under Girls'!K8</f>
        <v>:43.89</v>
      </c>
      <c r="D6" s="58" t="str">
        <f>'8 &amp; Under Girls'!K7</f>
        <v>:39.89</v>
      </c>
      <c r="E6" s="59" t="s">
        <v>72</v>
      </c>
      <c r="F6" s="51" t="s">
        <v>61</v>
      </c>
      <c r="G6" s="58" t="s">
        <v>119</v>
      </c>
      <c r="H6" s="58" t="str">
        <f>'8 &amp; Under Boys'!K7</f>
        <v>:39.99</v>
      </c>
      <c r="I6" s="58" t="str">
        <f>'8 &amp; Under Boys'!K8</f>
        <v>:44.39</v>
      </c>
      <c r="J6" s="58" t="str">
        <f>'8 &amp; Under Boys'!K9</f>
        <v>:49.99</v>
      </c>
      <c r="K6" s="58" t="str">
        <f>'8 &amp; Under Boys'!K10</f>
        <v>:57.99</v>
      </c>
    </row>
    <row r="7" spans="1:11" s="54" customFormat="1" ht="8.6999999999999993" customHeight="1" x14ac:dyDescent="0.2">
      <c r="A7" s="58" t="str">
        <f>'8 &amp; Under Girls'!K18</f>
        <v>2:13.49</v>
      </c>
      <c r="B7" s="58" t="str">
        <f>'8 &amp; Under Girls'!K17</f>
        <v>1:55.09</v>
      </c>
      <c r="C7" s="58" t="str">
        <f>'8 &amp; Under Girls'!K16</f>
        <v>1:41.29</v>
      </c>
      <c r="D7" s="58" t="str">
        <f>'8 &amp; Under Girls'!K15</f>
        <v>1:32.09</v>
      </c>
      <c r="E7" s="58" t="s">
        <v>73</v>
      </c>
      <c r="F7" s="51" t="s">
        <v>62</v>
      </c>
      <c r="G7" s="58" t="s">
        <v>120</v>
      </c>
      <c r="H7" s="58" t="str">
        <f>'8 &amp; Under Boys'!K15</f>
        <v>1:31.59</v>
      </c>
      <c r="I7" s="58" t="str">
        <f>'8 &amp; Under Boys'!K16</f>
        <v>1:41.69</v>
      </c>
      <c r="J7" s="58" t="str">
        <f>'8 &amp; Under Boys'!K17</f>
        <v>1:54.49</v>
      </c>
      <c r="K7" s="58" t="str">
        <f>'8 &amp; Under Boys'!K18</f>
        <v>2:12.79</v>
      </c>
    </row>
    <row r="8" spans="1:11" s="54" customFormat="1" ht="8.6999999999999993" customHeight="1" x14ac:dyDescent="0.2">
      <c r="A8" s="58" t="str">
        <f>'8 &amp; Under Girls'!K26</f>
        <v>1:07.59</v>
      </c>
      <c r="B8" s="58" t="str">
        <f>'8 &amp; Under Girls'!K25</f>
        <v>:58.29</v>
      </c>
      <c r="C8" s="58" t="str">
        <f>'8 &amp; Under Girls'!K24</f>
        <v>:51.29</v>
      </c>
      <c r="D8" s="58" t="str">
        <f>'8 &amp; Under Girls'!K23</f>
        <v>:46.59</v>
      </c>
      <c r="E8" s="58" t="s">
        <v>97</v>
      </c>
      <c r="F8" s="51" t="s">
        <v>63</v>
      </c>
      <c r="G8" s="58" t="s">
        <v>230</v>
      </c>
      <c r="H8" s="58" t="str">
        <f>'8 &amp; Under Boys'!K23</f>
        <v>:47.79</v>
      </c>
      <c r="I8" s="58" t="str">
        <f>'8 &amp; Under Boys'!K24</f>
        <v>:52.99</v>
      </c>
      <c r="J8" s="58" t="str">
        <f>'8 &amp; Under Boys'!K25</f>
        <v>:59.69</v>
      </c>
      <c r="K8" s="58" t="str">
        <f>'8 &amp; Under Boys'!K26</f>
        <v>1:09.29</v>
      </c>
    </row>
    <row r="9" spans="1:11" s="54" customFormat="1" ht="8.6999999999999993" customHeight="1" x14ac:dyDescent="0.2">
      <c r="A9" s="58" t="str">
        <f>'8 &amp; Under Girls'!K34</f>
        <v>1:18.79</v>
      </c>
      <c r="B9" s="58" t="str">
        <f>'8 &amp; Under Girls'!K33</f>
        <v>1:07.89</v>
      </c>
      <c r="C9" s="58" t="str">
        <f>'8 &amp; Under Girls'!K32</f>
        <v>:59.79</v>
      </c>
      <c r="D9" s="58" t="str">
        <f>'8 &amp; Under Girls'!K31</f>
        <v>:54.39</v>
      </c>
      <c r="E9" s="58" t="s">
        <v>638</v>
      </c>
      <c r="F9" s="51" t="s">
        <v>64</v>
      </c>
      <c r="G9" s="58" t="s">
        <v>121</v>
      </c>
      <c r="H9" s="58" t="str">
        <f>'8 &amp; Under Boys'!K31</f>
        <v>:56.49</v>
      </c>
      <c r="I9" s="58" t="str">
        <f>'8 &amp; Under Boys'!K32</f>
        <v>1:02.69</v>
      </c>
      <c r="J9" s="58" t="str">
        <f>'8 &amp; Under Boys'!K33</f>
        <v>1:10.69</v>
      </c>
      <c r="K9" s="58" t="str">
        <f>'8 &amp; Under Boys'!K34</f>
        <v>1:21.99</v>
      </c>
    </row>
    <row r="10" spans="1:11" s="54" customFormat="1" ht="8.4" customHeight="1" x14ac:dyDescent="0.2">
      <c r="A10" s="58" t="str">
        <f>'8 &amp; Under Girls'!K42</f>
        <v>1:14.99</v>
      </c>
      <c r="B10" s="58" t="str">
        <f>'8 &amp; Under Girls'!K41</f>
        <v>1:04.59</v>
      </c>
      <c r="C10" s="58" t="str">
        <f>'8 &amp; Under Girls'!K40</f>
        <v>:56.89</v>
      </c>
      <c r="D10" s="58" t="str">
        <f>'8 &amp; Under Girls'!K39</f>
        <v>:51.69</v>
      </c>
      <c r="E10" s="58" t="s">
        <v>99</v>
      </c>
      <c r="F10" s="51" t="s">
        <v>65</v>
      </c>
      <c r="G10" s="58" t="s">
        <v>122</v>
      </c>
      <c r="H10" s="58" t="str">
        <f>'8 &amp; Under Boys'!K39</f>
        <v>:54.19</v>
      </c>
      <c r="I10" s="58" t="str">
        <f>'8 &amp; Under Boys'!K40</f>
        <v>1:00.09</v>
      </c>
      <c r="J10" s="58" t="str">
        <f>'8 &amp; Under Boys'!K41</f>
        <v>1:07.69</v>
      </c>
      <c r="K10" s="58" t="str">
        <f>'8 &amp; Under Boys'!K42</f>
        <v>1:18.49</v>
      </c>
    </row>
    <row r="11" spans="1:11" s="54" customFormat="1" ht="8.6999999999999993" customHeight="1" x14ac:dyDescent="0.2">
      <c r="A11" s="58" t="str">
        <f>'8 &amp; Under Girls'!K50</f>
        <v>2:33.39</v>
      </c>
      <c r="B11" s="58" t="str">
        <f>'8 &amp; Under Girls'!K49</f>
        <v>2:12.29</v>
      </c>
      <c r="C11" s="58" t="str">
        <f>'8 &amp; Under Girls'!K48</f>
        <v>1:56.39</v>
      </c>
      <c r="D11" s="58" t="str">
        <f>'8 &amp; Under Girls'!K47</f>
        <v>1:45.79</v>
      </c>
      <c r="E11" s="58"/>
      <c r="F11" s="51" t="s">
        <v>66</v>
      </c>
      <c r="G11" s="58"/>
      <c r="H11" s="58" t="str">
        <f>'8 &amp; Under Boys'!K47</f>
        <v>1:48.29</v>
      </c>
      <c r="I11" s="58" t="str">
        <f>'8 &amp; Under Boys'!K48</f>
        <v>2:00.29</v>
      </c>
      <c r="J11" s="58" t="str">
        <f>'8 &amp; Under Boys'!K49</f>
        <v>2:15.39</v>
      </c>
      <c r="K11" s="58" t="str">
        <f>'8 &amp; Under Boys'!K50</f>
        <v>2:37.09</v>
      </c>
    </row>
    <row r="12" spans="1:11" s="48" customFormat="1" ht="8.6999999999999993" customHeight="1" x14ac:dyDescent="0.2">
      <c r="A12" s="88" t="s">
        <v>74</v>
      </c>
      <c r="B12" s="88"/>
      <c r="C12" s="88"/>
      <c r="D12" s="88"/>
      <c r="E12" s="88"/>
      <c r="F12" s="52"/>
      <c r="G12" s="88" t="s">
        <v>75</v>
      </c>
      <c r="H12" s="88"/>
      <c r="I12" s="88"/>
      <c r="J12" s="88"/>
      <c r="K12" s="88"/>
    </row>
    <row r="13" spans="1:11" s="48" customFormat="1" ht="8.6999999999999993" customHeight="1" x14ac:dyDescent="0.2">
      <c r="A13" s="58" t="str">
        <f>'9-10 Girls'!K10</f>
        <v>:45.69</v>
      </c>
      <c r="B13" s="58" t="str">
        <f>'9-10 Girls'!K9</f>
        <v>:39.39</v>
      </c>
      <c r="C13" s="58" t="str">
        <f>'9-10 Girls'!K8</f>
        <v>:34.99</v>
      </c>
      <c r="D13" s="58" t="str">
        <f>'9-10 Girls'!K7</f>
        <v>:31.49</v>
      </c>
      <c r="E13" s="58" t="s">
        <v>72</v>
      </c>
      <c r="F13" s="51" t="s">
        <v>61</v>
      </c>
      <c r="G13" s="58" t="s">
        <v>119</v>
      </c>
      <c r="H13" s="58" t="str">
        <f>'9-10 Boys'!K7</f>
        <v>:32.29</v>
      </c>
      <c r="I13" s="58" t="str">
        <f>'9-10 Boys'!K8</f>
        <v>:35.59</v>
      </c>
      <c r="J13" s="58" t="str">
        <f>'9-10 Boys'!K9</f>
        <v>:40.39</v>
      </c>
      <c r="K13" s="58" t="str">
        <f>'9-10 Boys'!K10</f>
        <v>:46.89</v>
      </c>
    </row>
    <row r="14" spans="1:11" s="48" customFormat="1" ht="8.6999999999999993" customHeight="1" x14ac:dyDescent="0.2">
      <c r="A14" s="58" t="str">
        <f>'9-10 Girls'!K18</f>
        <v>1:40.69</v>
      </c>
      <c r="B14" s="58" t="str">
        <f>'9-10 Girls'!K17</f>
        <v>1:26.79</v>
      </c>
      <c r="C14" s="58" t="str">
        <f>'9-10 Girls'!K16</f>
        <v>1:16.39</v>
      </c>
      <c r="D14" s="58" t="str">
        <f>'9-10 Girls'!K15</f>
        <v>1:09.39</v>
      </c>
      <c r="E14" s="58" t="s">
        <v>73</v>
      </c>
      <c r="F14" s="51" t="s">
        <v>62</v>
      </c>
      <c r="G14" s="58" t="s">
        <v>120</v>
      </c>
      <c r="H14" s="58" t="str">
        <f>'9-10 Boys'!K15</f>
        <v>1:12.59</v>
      </c>
      <c r="I14" s="58" t="str">
        <f>'9-10 Boys'!K16</f>
        <v>1:19.79</v>
      </c>
      <c r="J14" s="58" t="str">
        <f>'9-10 Boys'!K17</f>
        <v>1:30.69</v>
      </c>
      <c r="K14" s="58" t="str">
        <f>'9-10 Boys'!K18</f>
        <v>1:45.19</v>
      </c>
    </row>
    <row r="15" spans="1:11" s="48" customFormat="1" ht="8.6999999999999993" customHeight="1" x14ac:dyDescent="0.2">
      <c r="A15" s="58" t="str">
        <f>'9-10 Girls'!K26</f>
        <v>3:41.69</v>
      </c>
      <c r="B15" s="58" t="str">
        <f>'9-10 Girls'!K25</f>
        <v>3:11.09</v>
      </c>
      <c r="C15" s="58" t="str">
        <f>'9-10 Girls'!K24</f>
        <v>2:48.19</v>
      </c>
      <c r="D15" s="58" t="str">
        <f>'9-10 Girls'!K23</f>
        <v>2:32.89</v>
      </c>
      <c r="E15" s="58" t="s">
        <v>639</v>
      </c>
      <c r="F15" s="51" t="s">
        <v>76</v>
      </c>
      <c r="G15" s="58" t="s">
        <v>123</v>
      </c>
      <c r="H15" s="58" t="str">
        <f>'9-10 Boys'!K23</f>
        <v>2:43.39</v>
      </c>
      <c r="I15" s="58" t="str">
        <f>'9-10 Boys'!K24</f>
        <v>2:59.69</v>
      </c>
      <c r="J15" s="58" t="str">
        <f>'9-10 Boys'!K25</f>
        <v>3:24.19</v>
      </c>
      <c r="K15" s="58" t="str">
        <f>'9-10 Boys'!K26</f>
        <v>3:56.89</v>
      </c>
    </row>
    <row r="16" spans="1:11" s="48" customFormat="1" ht="8.6999999999999993" customHeight="1" x14ac:dyDescent="0.2">
      <c r="A16" s="58" t="str">
        <f>'9-10 Girls'!K34</f>
        <v>9:56.09</v>
      </c>
      <c r="B16" s="58" t="str">
        <f>'9-10 Girls'!K33</f>
        <v>8:33.79</v>
      </c>
      <c r="C16" s="58" t="str">
        <f>'9-10 Girls'!K32</f>
        <v>7:32.19</v>
      </c>
      <c r="D16" s="58" t="str">
        <f>'9-10 Girls'!K31</f>
        <v>6:51.09</v>
      </c>
      <c r="E16" s="58" t="s">
        <v>640</v>
      </c>
      <c r="F16" s="51" t="s">
        <v>77</v>
      </c>
      <c r="G16" s="58" t="s">
        <v>124</v>
      </c>
      <c r="H16" s="58" t="str">
        <f>'9-10 Boys'!K31</f>
        <v>6:57.29</v>
      </c>
      <c r="I16" s="58" t="str">
        <f>'9-10 Boys'!K32</f>
        <v>7:38.99</v>
      </c>
      <c r="J16" s="58" t="str">
        <f>'9-10 Boys'!K33</f>
        <v>8:41.59</v>
      </c>
      <c r="K16" s="58" t="str">
        <f>'9-10 Boys'!K34</f>
        <v>10:05.09</v>
      </c>
    </row>
    <row r="17" spans="1:11" s="48" customFormat="1" ht="8.6999999999999993" customHeight="1" x14ac:dyDescent="0.2">
      <c r="A17" s="58" t="str">
        <f>'9-10 Girls'!K42</f>
        <v>:53.39</v>
      </c>
      <c r="B17" s="58" t="str">
        <f>'9-10 Girls'!K41</f>
        <v>:46.09</v>
      </c>
      <c r="C17" s="58" t="str">
        <f>'9-10 Girls'!K40</f>
        <v>:40.49</v>
      </c>
      <c r="D17" s="58" t="str">
        <f>'9-10 Girls'!K39</f>
        <v>:36.89</v>
      </c>
      <c r="E17" s="58" t="s">
        <v>97</v>
      </c>
      <c r="F17" s="51" t="s">
        <v>63</v>
      </c>
      <c r="G17" s="58" t="s">
        <v>230</v>
      </c>
      <c r="H17" s="58" t="str">
        <f>'9-10 Boys'!K39</f>
        <v>:38.49</v>
      </c>
      <c r="I17" s="58" t="str">
        <f>'9-10 Boys'!K40</f>
        <v>:42.29</v>
      </c>
      <c r="J17" s="58" t="str">
        <f>'9-10 Boys'!K41</f>
        <v>:48.09</v>
      </c>
      <c r="K17" s="58" t="str">
        <f>'9-10 Boys'!K42</f>
        <v>:55.79</v>
      </c>
    </row>
    <row r="18" spans="1:11" s="48" customFormat="1" ht="8.6999999999999993" customHeight="1" x14ac:dyDescent="0.2">
      <c r="A18" s="58" t="str">
        <f>'9-10 Girls'!K50</f>
        <v>1:54.99</v>
      </c>
      <c r="B18" s="58" t="str">
        <f>'9-10 Girls'!K49</f>
        <v>1:39.19</v>
      </c>
      <c r="C18" s="58" t="str">
        <f>'9-10 Girls'!K48</f>
        <v>1:27.29</v>
      </c>
      <c r="D18" s="58" t="str">
        <f>'9-10 Girls'!K47</f>
        <v>1:19.29</v>
      </c>
      <c r="E18" s="58" t="s">
        <v>100</v>
      </c>
      <c r="F18" s="51" t="s">
        <v>78</v>
      </c>
      <c r="G18" s="58" t="s">
        <v>657</v>
      </c>
      <c r="H18" s="58" t="str">
        <f>'9-10 Boys'!K47</f>
        <v>1:23.29</v>
      </c>
      <c r="I18" s="58" t="str">
        <f>'9-10 Boys'!K48</f>
        <v>1:31.59</v>
      </c>
      <c r="J18" s="58" t="str">
        <f>'9-10 Boys'!K49</f>
        <v>1:44.09</v>
      </c>
      <c r="K18" s="58" t="str">
        <f>'9-10 Boys'!K50</f>
        <v>2:00.79</v>
      </c>
    </row>
    <row r="19" spans="1:11" s="48" customFormat="1" ht="8.6999999999999993" customHeight="1" x14ac:dyDescent="0.2">
      <c r="A19" s="58" t="str">
        <f>'9-10 Girls'!K63</f>
        <v>1:01.99</v>
      </c>
      <c r="B19" s="58" t="str">
        <f>'9-10 Girls'!K62</f>
        <v>:53.39</v>
      </c>
      <c r="C19" s="58" t="str">
        <f>'9-10 Girls'!K61</f>
        <v>:46.99</v>
      </c>
      <c r="D19" s="58" t="str">
        <f>'9-10 Girls'!K60</f>
        <v>:42.79</v>
      </c>
      <c r="E19" s="58" t="s">
        <v>638</v>
      </c>
      <c r="F19" s="51" t="s">
        <v>64</v>
      </c>
      <c r="G19" s="58" t="s">
        <v>121</v>
      </c>
      <c r="H19" s="58" t="str">
        <f>'9-10 Boys'!K57</f>
        <v>:45.89</v>
      </c>
      <c r="I19" s="58" t="str">
        <f>'9-10 Boys'!K58</f>
        <v>:50.49</v>
      </c>
      <c r="J19" s="58" t="str">
        <f>'9-10 Boys'!K59</f>
        <v>:57.29</v>
      </c>
      <c r="K19" s="58" t="str">
        <f>'9-10 Boys'!K60</f>
        <v>1:06.49</v>
      </c>
    </row>
    <row r="20" spans="1:11" s="48" customFormat="1" ht="8.6999999999999993" customHeight="1" x14ac:dyDescent="0.2">
      <c r="A20" s="58" t="str">
        <f>'9-10 Girls'!K71</f>
        <v>2:12.79</v>
      </c>
      <c r="B20" s="58" t="str">
        <f>'9-10 Girls'!K70</f>
        <v>1:54.49</v>
      </c>
      <c r="C20" s="58" t="str">
        <f>'9-10 Girls'!K69</f>
        <v>1:40.69</v>
      </c>
      <c r="D20" s="58" t="str">
        <f>'9-10 Girls'!K68</f>
        <v>1:31.59</v>
      </c>
      <c r="E20" s="58" t="s">
        <v>101</v>
      </c>
      <c r="F20" s="51" t="s">
        <v>79</v>
      </c>
      <c r="G20" s="58" t="s">
        <v>658</v>
      </c>
      <c r="H20" s="58" t="str">
        <f>'9-10 Boys'!K65</f>
        <v>1:38.19</v>
      </c>
      <c r="I20" s="58" t="str">
        <f>'9-10 Boys'!K66</f>
        <v>1:47.99</v>
      </c>
      <c r="J20" s="58" t="str">
        <f>'9-10 Boys'!K67</f>
        <v>2:02.69</v>
      </c>
      <c r="K20" s="58" t="str">
        <f>'9-10 Boys'!K68</f>
        <v>2:22.29</v>
      </c>
    </row>
    <row r="21" spans="1:11" s="48" customFormat="1" ht="8.6999999999999993" customHeight="1" x14ac:dyDescent="0.2">
      <c r="A21" s="58" t="str">
        <f>'9-10 Girls'!K79</f>
        <v>:52.79</v>
      </c>
      <c r="B21" s="58" t="str">
        <f>'9-10 Girls'!K78</f>
        <v>:45.49</v>
      </c>
      <c r="C21" s="58" t="str">
        <f>'9-10 Girls'!K77</f>
        <v>:39.99</v>
      </c>
      <c r="D21" s="58" t="str">
        <f>'9-10 Girls'!K76</f>
        <v>:36.39</v>
      </c>
      <c r="E21" s="58" t="s">
        <v>99</v>
      </c>
      <c r="F21" s="51" t="s">
        <v>65</v>
      </c>
      <c r="G21" s="58" t="s">
        <v>122</v>
      </c>
      <c r="H21" s="58" t="str">
        <f>'9-10 Boys'!K73</f>
        <v>:39.69</v>
      </c>
      <c r="I21" s="58" t="str">
        <f>'9-10 Boys'!K74</f>
        <v>:43.69</v>
      </c>
      <c r="J21" s="58" t="str">
        <f>'9-10 Boys'!K75</f>
        <v>:49.59</v>
      </c>
      <c r="K21" s="58" t="str">
        <f>'9-10 Boys'!K76</f>
        <v>:57.59</v>
      </c>
    </row>
    <row r="22" spans="1:11" s="48" customFormat="1" ht="8.6999999999999993" customHeight="1" x14ac:dyDescent="0.2">
      <c r="A22" s="58" t="str">
        <f>'9-10 Girls'!K87</f>
        <v>2:05.89</v>
      </c>
      <c r="B22" s="58" t="str">
        <f>'9-10 Girls'!K86</f>
        <v>1:48.59</v>
      </c>
      <c r="C22" s="58" t="str">
        <f>'9-10 Girls'!K85</f>
        <v>1:35.59</v>
      </c>
      <c r="D22" s="58" t="str">
        <f>'9-10 Girls'!K84</f>
        <v>1:26.89</v>
      </c>
      <c r="E22" s="58" t="s">
        <v>102</v>
      </c>
      <c r="F22" s="51" t="s">
        <v>80</v>
      </c>
      <c r="G22" s="58" t="s">
        <v>646</v>
      </c>
      <c r="H22" s="58" t="str">
        <f>'9-10 Boys'!K81</f>
        <v>1:37.69</v>
      </c>
      <c r="I22" s="58" t="str">
        <f>'9-10 Boys'!K82</f>
        <v>1:47.49</v>
      </c>
      <c r="J22" s="58" t="str">
        <f>'9-10 Boys'!K83</f>
        <v>2:02.09</v>
      </c>
      <c r="K22" s="58" t="str">
        <f>'9-10 Boys'!K84</f>
        <v>2:21.69</v>
      </c>
    </row>
    <row r="23" spans="1:11" s="48" customFormat="1" ht="8.6999999999999993" customHeight="1" x14ac:dyDescent="0.2">
      <c r="A23" s="58" t="str">
        <f>'9-10 Girls'!K95</f>
        <v>1:55.29</v>
      </c>
      <c r="B23" s="58" t="str">
        <f>'9-10 Girls'!K94</f>
        <v>1:39.39</v>
      </c>
      <c r="C23" s="58" t="str">
        <f>'9-10 Girls'!K93</f>
        <v>1:27.49</v>
      </c>
      <c r="D23" s="58" t="str">
        <f>'9-10 Girls'!K92</f>
        <v>1:19.49</v>
      </c>
      <c r="E23" s="58"/>
      <c r="F23" s="51" t="s">
        <v>66</v>
      </c>
      <c r="G23" s="58"/>
      <c r="H23" s="58" t="str">
        <f>'9-10 Boys'!K89</f>
        <v>1:23.59</v>
      </c>
      <c r="I23" s="58" t="str">
        <f>'9-10 Boys'!K90</f>
        <v>1:31.89</v>
      </c>
      <c r="J23" s="58" t="str">
        <f>'9-10 Boys'!K91</f>
        <v>1:44.39</v>
      </c>
      <c r="K23" s="58" t="str">
        <f>'9-10 Boys'!K92</f>
        <v>2:01.09</v>
      </c>
    </row>
    <row r="24" spans="1:11" s="48" customFormat="1" ht="8.6999999999999993" customHeight="1" x14ac:dyDescent="0.2">
      <c r="A24" s="58" t="str">
        <f>'9-10 Girls'!K103</f>
        <v>4:12.99</v>
      </c>
      <c r="B24" s="58" t="str">
        <f>'9-10 Girls'!K102</f>
        <v>3:38.09</v>
      </c>
      <c r="C24" s="58" t="str">
        <f>'9-10 Girls'!K101</f>
        <v>3:11.99</v>
      </c>
      <c r="D24" s="58" t="str">
        <f>'9-10 Girls'!K100</f>
        <v>2:54.49</v>
      </c>
      <c r="E24" s="58" t="s">
        <v>602</v>
      </c>
      <c r="F24" s="51" t="s">
        <v>81</v>
      </c>
      <c r="G24" s="58" t="s">
        <v>127</v>
      </c>
      <c r="H24" s="58" t="str">
        <f>'9-10 Boys'!K97</f>
        <v>3:09.59</v>
      </c>
      <c r="I24" s="58" t="str">
        <f>'9-10 Boys'!K98</f>
        <v>3:28.49</v>
      </c>
      <c r="J24" s="58" t="str">
        <f>'9-10 Boys'!K99</f>
        <v>3:56.89</v>
      </c>
      <c r="K24" s="58" t="str">
        <f>'9-10 Boys'!K100</f>
        <v>4:34.79</v>
      </c>
    </row>
    <row r="25" spans="1:11" s="48" customFormat="1" ht="8.6999999999999993" customHeight="1" x14ac:dyDescent="0.2">
      <c r="A25" s="89" t="s">
        <v>82</v>
      </c>
      <c r="B25" s="89"/>
      <c r="C25" s="89"/>
      <c r="D25" s="89"/>
      <c r="E25" s="89"/>
      <c r="F25" s="52"/>
      <c r="G25" s="88" t="s">
        <v>83</v>
      </c>
      <c r="H25" s="88"/>
      <c r="I25" s="88"/>
      <c r="J25" s="88"/>
      <c r="K25" s="88"/>
    </row>
    <row r="26" spans="1:11" s="48" customFormat="1" ht="8.6999999999999993" customHeight="1" x14ac:dyDescent="0.2">
      <c r="A26" s="58" t="str">
        <f>'11-12 Girls'!K10</f>
        <v>:39.69</v>
      </c>
      <c r="B26" s="58" t="str">
        <f>'11-12 Girls'!K9</f>
        <v>:34.19</v>
      </c>
      <c r="C26" s="58" t="str">
        <f>'11-12 Girls'!K8</f>
        <v>:30.09</v>
      </c>
      <c r="D26" s="58" t="str">
        <f>'11-12 Girls'!K7</f>
        <v>:27.39</v>
      </c>
      <c r="E26" s="58" t="s">
        <v>641</v>
      </c>
      <c r="F26" s="51" t="s">
        <v>61</v>
      </c>
      <c r="G26" s="58" t="s">
        <v>128</v>
      </c>
      <c r="H26" s="58" t="str">
        <f>'11-12 Boys'!K7</f>
        <v>:27.79</v>
      </c>
      <c r="I26" s="58" t="str">
        <f>'11-12 Boys'!K8</f>
        <v>:30.59</v>
      </c>
      <c r="J26" s="58" t="str">
        <f>'11-12 Boys'!K9</f>
        <v>:34.79</v>
      </c>
      <c r="K26" s="58" t="str">
        <f>'11-12 Boys'!K10</f>
        <v>:40.29</v>
      </c>
    </row>
    <row r="27" spans="1:11" s="48" customFormat="1" ht="8.6999999999999993" customHeight="1" x14ac:dyDescent="0.2">
      <c r="A27" s="58" t="str">
        <f>'11-12 Girls'!K18</f>
        <v>1:25.89</v>
      </c>
      <c r="B27" s="58" t="str">
        <f>'11-12 Girls'!K17</f>
        <v>1:14.09</v>
      </c>
      <c r="C27" s="58" t="str">
        <f>'11-12 Girls'!K16</f>
        <v>1:05.19</v>
      </c>
      <c r="D27" s="58" t="str">
        <f>'11-12 Girls'!K15</f>
        <v>:59.29</v>
      </c>
      <c r="E27" s="58" t="s">
        <v>104</v>
      </c>
      <c r="F27" s="51" t="s">
        <v>62</v>
      </c>
      <c r="G27" s="58" t="s">
        <v>129</v>
      </c>
      <c r="H27" s="50" t="str">
        <f>'11-12 Boys'!K15</f>
        <v>1:00.39</v>
      </c>
      <c r="I27" s="50" t="str">
        <f>'11-12 Boys'!K16</f>
        <v>1:06.39</v>
      </c>
      <c r="J27" s="50" t="str">
        <f>'11-12 Boys'!K17</f>
        <v>1:15.49</v>
      </c>
      <c r="K27" s="50" t="str">
        <f>'11-12 Boys'!K18</f>
        <v>1:27.49</v>
      </c>
    </row>
    <row r="28" spans="1:11" s="48" customFormat="1" ht="8.6999999999999993" customHeight="1" x14ac:dyDescent="0.2">
      <c r="A28" s="58" t="str">
        <f>'11-12 Girls'!K26</f>
        <v>3:10.59</v>
      </c>
      <c r="B28" s="58" t="str">
        <f>'11-12 Girls'!K25</f>
        <v>2:44.29</v>
      </c>
      <c r="C28" s="58" t="str">
        <f>'11-12 Girls'!K24</f>
        <v>2:24.59</v>
      </c>
      <c r="D28" s="58" t="str">
        <f>'11-12 Girls'!K23</f>
        <v>2:11.49</v>
      </c>
      <c r="E28" s="58" t="s">
        <v>642</v>
      </c>
      <c r="F28" s="51" t="s">
        <v>76</v>
      </c>
      <c r="G28" s="58" t="s">
        <v>659</v>
      </c>
      <c r="H28" s="58" t="str">
        <f>'11-12 Boys'!K23</f>
        <v>2:15.49</v>
      </c>
      <c r="I28" s="58" t="str">
        <f>'11-12 Boys'!K24</f>
        <v>2:29.09</v>
      </c>
      <c r="J28" s="58" t="str">
        <f>'11-12 Boys'!K25</f>
        <v>2:49.39</v>
      </c>
      <c r="K28" s="58" t="str">
        <f>'11-12 Boys'!K26</f>
        <v>3:16.49</v>
      </c>
    </row>
    <row r="29" spans="1:11" s="48" customFormat="1" ht="8.6999999999999993" customHeight="1" x14ac:dyDescent="0.2">
      <c r="A29" s="58" t="str">
        <f>'11-12 Girls'!K34</f>
        <v>8:31.79</v>
      </c>
      <c r="B29" s="58" t="str">
        <f>'11-12 Girls'!K33</f>
        <v>7:21.19</v>
      </c>
      <c r="C29" s="58" t="str">
        <f>'11-12 Girls'!K32</f>
        <v>6:28.19</v>
      </c>
      <c r="D29" s="58" t="str">
        <f>'11-12 Girls'!K31</f>
        <v>5:52.89</v>
      </c>
      <c r="E29" s="58" t="s">
        <v>643</v>
      </c>
      <c r="F29" s="51" t="s">
        <v>77</v>
      </c>
      <c r="G29" s="58" t="s">
        <v>130</v>
      </c>
      <c r="H29" s="58" t="str">
        <f>'11-12 Boys'!K31</f>
        <v>5:59.99</v>
      </c>
      <c r="I29" s="58" t="str">
        <f>'11-12 Boys'!K32</f>
        <v>6:35.99</v>
      </c>
      <c r="J29" s="58" t="str">
        <f>'11-12 Boys'!K33</f>
        <v>7:29.99</v>
      </c>
      <c r="K29" s="58" t="str">
        <f>'11-12 Boys'!K34</f>
        <v>8:41.99</v>
      </c>
    </row>
    <row r="30" spans="1:11" s="48" customFormat="1" ht="8.6999999999999993" customHeight="1" x14ac:dyDescent="0.2">
      <c r="A30" s="58" t="str">
        <f>'11-12 Girls'!K42</f>
        <v>18:30.69</v>
      </c>
      <c r="B30" s="58" t="str">
        <f>'11-12 Girls'!K41</f>
        <v>15:57.49</v>
      </c>
      <c r="C30" s="58" t="str">
        <f>'11-12 Girls'!K40</f>
        <v>14:02.59</v>
      </c>
      <c r="D30" s="58" t="str">
        <f>'11-12 Girls'!K39</f>
        <v>12:45.99</v>
      </c>
      <c r="E30" s="58" t="s">
        <v>105</v>
      </c>
      <c r="F30" s="51" t="s">
        <v>84</v>
      </c>
      <c r="G30" s="58" t="s">
        <v>131</v>
      </c>
      <c r="H30" s="58" t="str">
        <f>'11-12 Boys'!K39</f>
        <v>12:45.99</v>
      </c>
      <c r="I30" s="58" t="str">
        <f>'11-12 Boys'!K40</f>
        <v>14:02.59</v>
      </c>
      <c r="J30" s="58" t="str">
        <f>'11-12 Boys'!K41</f>
        <v>15:57.49</v>
      </c>
      <c r="K30" s="58" t="str">
        <f>'11-12 Boys'!K42</f>
        <v>18:50.69</v>
      </c>
    </row>
    <row r="31" spans="1:11" s="48" customFormat="1" ht="8.6999999999999993" customHeight="1" x14ac:dyDescent="0.2">
      <c r="A31" s="58" t="str">
        <f>'11-12 Girls'!K50</f>
        <v>31:08.49</v>
      </c>
      <c r="B31" s="58" t="str">
        <f>'11-12 Girls'!K49</f>
        <v>26:50.69</v>
      </c>
      <c r="C31" s="58" t="str">
        <f>'11-12 Girls'!K48</f>
        <v>23:37.49</v>
      </c>
      <c r="D31" s="58" t="str">
        <f>'11-12 Girls'!K47</f>
        <v>21:28.59</v>
      </c>
      <c r="E31" s="58" t="s">
        <v>106</v>
      </c>
      <c r="F31" s="51" t="s">
        <v>85</v>
      </c>
      <c r="G31" s="58" t="s">
        <v>132</v>
      </c>
      <c r="H31" s="58" t="str">
        <f>'11-12 Boys'!K47</f>
        <v>21:00.89</v>
      </c>
      <c r="I31" s="58" t="str">
        <f>'11-12 Boys'!K48</f>
        <v>23:06.99</v>
      </c>
      <c r="J31" s="58" t="str">
        <f>'11-12 Boys'!K49</f>
        <v>26:16.09</v>
      </c>
      <c r="K31" s="58" t="str">
        <f>'11-12 Boys'!K50</f>
        <v>30:28.29</v>
      </c>
    </row>
    <row r="32" spans="1:11" s="48" customFormat="1" ht="8.6999999999999993" customHeight="1" x14ac:dyDescent="0.2">
      <c r="A32" s="58" t="str">
        <f>'11-12 Girls'!K61</f>
        <v>:45.69</v>
      </c>
      <c r="B32" s="58" t="str">
        <f>'11-12 Girls'!K60</f>
        <v>:39.39</v>
      </c>
      <c r="C32" s="58" t="str">
        <f>'11-12 Girls'!K59</f>
        <v>:34.69</v>
      </c>
      <c r="D32" s="58" t="str">
        <f>'11-12 Girls'!K58</f>
        <v>:31.49</v>
      </c>
      <c r="E32" s="58" t="s">
        <v>644</v>
      </c>
      <c r="F32" s="51" t="s">
        <v>63</v>
      </c>
      <c r="G32" s="58" t="s">
        <v>660</v>
      </c>
      <c r="H32" s="58" t="str">
        <f>'11-12 Boys'!K58</f>
        <v>:33.29</v>
      </c>
      <c r="I32" s="58" t="str">
        <f>'11-12 Boys'!K59</f>
        <v>:36.59</v>
      </c>
      <c r="J32" s="58" t="str">
        <f>'11-12 Boys'!K60</f>
        <v>:41.59</v>
      </c>
      <c r="K32" s="58" t="str">
        <f>'11-12 Boys'!K61</f>
        <v>:48.19</v>
      </c>
    </row>
    <row r="33" spans="1:11" s="48" customFormat="1" ht="8.6999999999999993" customHeight="1" x14ac:dyDescent="0.2">
      <c r="A33" s="58" t="str">
        <f>'11-12 Girls'!K69</f>
        <v>1:38.39</v>
      </c>
      <c r="B33" s="58" t="str">
        <f>'11-12 Girls'!K68</f>
        <v>1:24.79</v>
      </c>
      <c r="C33" s="58" t="str">
        <f>'11-12 Girls'!K67</f>
        <v>1:14.69</v>
      </c>
      <c r="D33" s="58" t="str">
        <f>'11-12 Girls'!K66</f>
        <v>1:07.89</v>
      </c>
      <c r="E33" s="58" t="s">
        <v>110</v>
      </c>
      <c r="F33" s="51" t="s">
        <v>78</v>
      </c>
      <c r="G33" s="58" t="s">
        <v>133</v>
      </c>
      <c r="H33" s="58" t="str">
        <f>'11-12 Boys'!K66</f>
        <v>1:10.19</v>
      </c>
      <c r="I33" s="58" t="str">
        <f>'11-12 Boys'!K67</f>
        <v>1:17.19</v>
      </c>
      <c r="J33" s="58" t="str">
        <f>'11-12 Boys'!K68</f>
        <v>1:27.79</v>
      </c>
      <c r="K33" s="58" t="str">
        <f>'11-12 Boys'!K69</f>
        <v>1:41.79</v>
      </c>
    </row>
    <row r="34" spans="1:11" s="48" customFormat="1" ht="8.6999999999999993" customHeight="1" x14ac:dyDescent="0.2">
      <c r="A34" s="58" t="str">
        <f>'11-12 Girls'!K77</f>
        <v>3:34.09</v>
      </c>
      <c r="B34" s="58" t="str">
        <f>'11-12 Girls'!K76</f>
        <v>3:04.59</v>
      </c>
      <c r="C34" s="58" t="str">
        <f>'11-12 Girls'!K75</f>
        <v>2:42.39</v>
      </c>
      <c r="D34" s="58" t="str">
        <f>'11-12 Girls'!K74</f>
        <v>2:27.69</v>
      </c>
      <c r="E34" s="58" t="s">
        <v>109</v>
      </c>
      <c r="F34" s="51" t="s">
        <v>86</v>
      </c>
      <c r="G34" s="58" t="s">
        <v>661</v>
      </c>
      <c r="H34" s="58" t="str">
        <f>'11-12 Boys'!K74</f>
        <v>2:32.49</v>
      </c>
      <c r="I34" s="58" t="str">
        <f>'11-12 Boys'!K75</f>
        <v>2:47.69</v>
      </c>
      <c r="J34" s="58" t="str">
        <f>'11-12 Boys'!K76</f>
        <v>3:10.59</v>
      </c>
      <c r="K34" s="58" t="str">
        <f>'11-12 Boys'!K77</f>
        <v>3:40.99</v>
      </c>
    </row>
    <row r="35" spans="1:11" s="48" customFormat="1" ht="8.6999999999999993" customHeight="1" x14ac:dyDescent="0.2">
      <c r="A35" s="58" t="str">
        <f>'11-12 Girls'!K85</f>
        <v>:51.89</v>
      </c>
      <c r="B35" s="58" t="str">
        <f>'11-12 Girls'!K84</f>
        <v>:44.79</v>
      </c>
      <c r="C35" s="58" t="str">
        <f>'11-12 Girls'!K83</f>
        <v>:39.39</v>
      </c>
      <c r="D35" s="58" t="str">
        <f>'11-12 Girls'!K82</f>
        <v>:35.79</v>
      </c>
      <c r="E35" s="58" t="s">
        <v>645</v>
      </c>
      <c r="F35" s="51" t="s">
        <v>64</v>
      </c>
      <c r="G35" s="58" t="s">
        <v>662</v>
      </c>
      <c r="H35" s="58" t="str">
        <f>'11-12 Boys'!K82</f>
        <v>:37.69</v>
      </c>
      <c r="I35" s="58" t="str">
        <f>'11-12 Boys'!K83</f>
        <v>:41.49</v>
      </c>
      <c r="J35" s="58" t="str">
        <f>'11-12 Boys'!K84</f>
        <v>:47.09</v>
      </c>
      <c r="K35" s="58" t="str">
        <f>'11-12 Boys'!K85</f>
        <v>:54.59</v>
      </c>
    </row>
    <row r="36" spans="1:11" s="48" customFormat="1" ht="8.6999999999999993" customHeight="1" x14ac:dyDescent="0.2">
      <c r="A36" s="58" t="str">
        <f>'11-12 Girls'!K93</f>
        <v>1:52.79</v>
      </c>
      <c r="B36" s="58" t="str">
        <f>'11-12 Girls'!K92</f>
        <v>1:37.19</v>
      </c>
      <c r="C36" s="58" t="str">
        <f>'11-12 Girls'!K91</f>
        <v>1:25.59</v>
      </c>
      <c r="D36" s="58" t="str">
        <f>'11-12 Girls'!K90</f>
        <v>1:17.79</v>
      </c>
      <c r="E36" s="58" t="s">
        <v>646</v>
      </c>
      <c r="F36" s="51" t="s">
        <v>79</v>
      </c>
      <c r="G36" s="58" t="s">
        <v>154</v>
      </c>
      <c r="H36" s="58" t="str">
        <f>'11-12 Boys'!K90</f>
        <v>1:21.69</v>
      </c>
      <c r="I36" s="58" t="str">
        <f>'11-12 Boys'!K91</f>
        <v>1:29.79</v>
      </c>
      <c r="J36" s="58" t="str">
        <f>'11-12 Boys'!K92</f>
        <v>1:42.09</v>
      </c>
      <c r="K36" s="58" t="str">
        <f>'11-12 Boys'!K93</f>
        <v>1:58.39</v>
      </c>
    </row>
    <row r="37" spans="1:11" s="48" customFormat="1" ht="8.6999999999999993" customHeight="1" x14ac:dyDescent="0.2">
      <c r="A37" s="58" t="str">
        <f>'11-12 Girls'!K101</f>
        <v>4:02.49</v>
      </c>
      <c r="B37" s="58" t="str">
        <f>'11-12 Girls'!K100</f>
        <v>3:28.99</v>
      </c>
      <c r="C37" s="58" t="str">
        <f>'11-12 Girls'!K99</f>
        <v>3:03.99</v>
      </c>
      <c r="D37" s="58" t="str">
        <f>'11-12 Girls'!K98</f>
        <v>2:47.19</v>
      </c>
      <c r="E37" s="58" t="s">
        <v>490</v>
      </c>
      <c r="F37" s="51" t="s">
        <v>87</v>
      </c>
      <c r="G37" s="58" t="s">
        <v>579</v>
      </c>
      <c r="H37" s="58" t="str">
        <f>'11-12 Boys'!K98</f>
        <v>2:56.39</v>
      </c>
      <c r="I37" s="58" t="str">
        <f>'11-12 Boys'!K99</f>
        <v>3:13.99</v>
      </c>
      <c r="J37" s="58" t="str">
        <f>'11-12 Boys'!K100</f>
        <v>3:40.49</v>
      </c>
      <c r="K37" s="58" t="str">
        <f>'11-12 Boys'!K101</f>
        <v>4:15.69</v>
      </c>
    </row>
    <row r="38" spans="1:11" s="48" customFormat="1" ht="8.6999999999999993" customHeight="1" x14ac:dyDescent="0.2">
      <c r="A38" s="58" t="str">
        <f>'11-12 Girls'!K114</f>
        <v>:43.89</v>
      </c>
      <c r="B38" s="58" t="str">
        <f>'11-12 Girls'!K113</f>
        <v>:37.79</v>
      </c>
      <c r="C38" s="58" t="str">
        <f>'11-12 Girls'!K112</f>
        <v>:33.29</v>
      </c>
      <c r="D38" s="58" t="str">
        <f>'11-12 Girls'!K111</f>
        <v>:30.29</v>
      </c>
      <c r="E38" s="58" t="s">
        <v>647</v>
      </c>
      <c r="F38" s="51" t="s">
        <v>65</v>
      </c>
      <c r="G38" s="58" t="s">
        <v>134</v>
      </c>
      <c r="H38" s="58" t="str">
        <f>'11-12 Boys'!K111</f>
        <v>:31.89</v>
      </c>
      <c r="I38" s="58" t="str">
        <f>'11-12 Boys'!K112</f>
        <v>:35.09</v>
      </c>
      <c r="J38" s="58" t="str">
        <f>'11-12 Boys'!K113</f>
        <v>:39.79</v>
      </c>
      <c r="K38" s="58" t="str">
        <f>'11-12 Boys'!K114</f>
        <v>:46.19</v>
      </c>
    </row>
    <row r="39" spans="1:11" s="48" customFormat="1" ht="8.6999999999999993" customHeight="1" x14ac:dyDescent="0.2">
      <c r="A39" s="58" t="str">
        <f>'11-12 Girls'!K122</f>
        <v>1:37.89</v>
      </c>
      <c r="B39" s="58" t="str">
        <f>'11-12 Girls'!K121</f>
        <v>1:24.39</v>
      </c>
      <c r="C39" s="58" t="str">
        <f>'11-12 Girls'!K120</f>
        <v>1:14.29</v>
      </c>
      <c r="D39" s="58" t="str">
        <f>'11-12 Girls'!K119</f>
        <v>1:07.49</v>
      </c>
      <c r="E39" s="58" t="s">
        <v>73</v>
      </c>
      <c r="F39" s="51" t="s">
        <v>80</v>
      </c>
      <c r="G39" s="58" t="s">
        <v>663</v>
      </c>
      <c r="H39" s="58" t="str">
        <f>'11-12 Boys'!K119</f>
        <v>1:10.69</v>
      </c>
      <c r="I39" s="58" t="str">
        <f>'11-12 Boys'!K120</f>
        <v>1:17.79</v>
      </c>
      <c r="J39" s="58" t="str">
        <f>'11-12 Boys'!K121</f>
        <v>1:28.39</v>
      </c>
      <c r="K39" s="58" t="str">
        <f>'11-12 Boys'!K122</f>
        <v>1:42.49</v>
      </c>
    </row>
    <row r="40" spans="1:11" s="48" customFormat="1" ht="8.6999999999999993" customHeight="1" x14ac:dyDescent="0.2">
      <c r="A40" s="58" t="str">
        <f>'11-12 Girls'!K130</f>
        <v>3:49.89</v>
      </c>
      <c r="B40" s="58" t="str">
        <f>'11-12 Girls'!K129</f>
        <v>3:18.19</v>
      </c>
      <c r="C40" s="58" t="str">
        <f>'11-12 Girls'!K128</f>
        <v>2:54.39</v>
      </c>
      <c r="D40" s="58" t="str">
        <f>'11-12 Girls'!K127</f>
        <v>2:38.49</v>
      </c>
      <c r="E40" s="58" t="s">
        <v>648</v>
      </c>
      <c r="F40" s="51" t="s">
        <v>88</v>
      </c>
      <c r="G40" s="58" t="s">
        <v>664</v>
      </c>
      <c r="H40" s="58" t="str">
        <f>'11-12 Boys'!K127</f>
        <v>2:38.99</v>
      </c>
      <c r="I40" s="58" t="str">
        <f>'11-12 Boys'!K128</f>
        <v>2:54.89</v>
      </c>
      <c r="J40" s="58" t="str">
        <f>'11-12 Boys'!K129</f>
        <v>3:18.79</v>
      </c>
      <c r="K40" s="58" t="str">
        <f>'11-12 Boys'!K130</f>
        <v>3:50.59</v>
      </c>
    </row>
    <row r="41" spans="1:11" s="48" customFormat="1" ht="8.6999999999999993" customHeight="1" x14ac:dyDescent="0.2">
      <c r="A41" s="58" t="str">
        <f>'11-12 Girls'!K138</f>
        <v>1:39.39</v>
      </c>
      <c r="B41" s="58" t="str">
        <f>'11-12 Girls'!K137</f>
        <v>1:25.69</v>
      </c>
      <c r="C41" s="58" t="str">
        <f>'11-12 Girls'!K136</f>
        <v>1:15.39</v>
      </c>
      <c r="D41" s="58" t="str">
        <f>'11-12 Girls'!K135</f>
        <v>1:08.49</v>
      </c>
      <c r="E41" s="58"/>
      <c r="F41" s="51" t="s">
        <v>66</v>
      </c>
      <c r="G41" s="58"/>
      <c r="H41" s="58" t="str">
        <f>'11-12 Boys'!K135</f>
        <v>1:11.09</v>
      </c>
      <c r="I41" s="58" t="str">
        <f>'11-12 Boys'!K136</f>
        <v>1:18.29</v>
      </c>
      <c r="J41" s="58" t="str">
        <f>'11-12 Boys'!K137</f>
        <v>1:28.89</v>
      </c>
      <c r="K41" s="58" t="str">
        <f>'11-12 Boys'!K138</f>
        <v>1:43.09</v>
      </c>
    </row>
    <row r="42" spans="1:11" s="48" customFormat="1" ht="8.6999999999999993" customHeight="1" x14ac:dyDescent="0.2">
      <c r="A42" s="58" t="str">
        <f>'11-12 Girls'!K146</f>
        <v>3:37.39</v>
      </c>
      <c r="B42" s="58" t="str">
        <f>'11-12 Girls'!K145</f>
        <v>3:07.39</v>
      </c>
      <c r="C42" s="58" t="str">
        <f>'11-12 Girls'!K144</f>
        <v>2:44.89</v>
      </c>
      <c r="D42" s="58" t="str">
        <f>'11-12 Girls'!K143</f>
        <v>2:29.89</v>
      </c>
      <c r="E42" s="58" t="s">
        <v>649</v>
      </c>
      <c r="F42" s="51" t="s">
        <v>81</v>
      </c>
      <c r="G42" s="58" t="s">
        <v>665</v>
      </c>
      <c r="H42" s="58" t="str">
        <f>'11-12 Boys'!K143</f>
        <v>2:32.29</v>
      </c>
      <c r="I42" s="58" t="str">
        <f>'11-12 Boys'!K144</f>
        <v>2:47.49</v>
      </c>
      <c r="J42" s="58" t="str">
        <f>'11-12 Boys'!K145</f>
        <v>3:10.39</v>
      </c>
      <c r="K42" s="58" t="str">
        <f>'11-12 Boys'!K146</f>
        <v>3:40.79</v>
      </c>
    </row>
    <row r="43" spans="1:11" s="48" customFormat="1" ht="8.6999999999999993" customHeight="1" x14ac:dyDescent="0.2">
      <c r="A43" s="58" t="str">
        <f>'11-12 Girls'!K154</f>
        <v>8:05.99</v>
      </c>
      <c r="B43" s="58" t="str">
        <f>'11-12 Girls'!K153</f>
        <v>6:58.99</v>
      </c>
      <c r="C43" s="58" t="str">
        <f>'11-12 Girls'!K152</f>
        <v>6:08.69</v>
      </c>
      <c r="D43" s="58" t="str">
        <f>'11-12 Girls'!K151</f>
        <v>5:35.19</v>
      </c>
      <c r="E43" s="58" t="s">
        <v>111</v>
      </c>
      <c r="F43" s="51" t="s">
        <v>89</v>
      </c>
      <c r="G43" s="58" t="s">
        <v>135</v>
      </c>
      <c r="H43" s="58" t="str">
        <f>'11-12 Boys'!K151</f>
        <v>5:35.19</v>
      </c>
      <c r="I43" s="58" t="str">
        <f>'11-12 Boys'!K152</f>
        <v>6:08.69</v>
      </c>
      <c r="J43" s="58" t="str">
        <f>'11-12 Boys'!K153</f>
        <v>6:58.99</v>
      </c>
      <c r="K43" s="58" t="str">
        <f>'11-12 Boys'!K154</f>
        <v>8:05.99</v>
      </c>
    </row>
    <row r="44" spans="1:11" s="48" customFormat="1" ht="8.6999999999999993" customHeight="1" x14ac:dyDescent="0.2">
      <c r="A44" s="88" t="s">
        <v>90</v>
      </c>
      <c r="B44" s="88"/>
      <c r="C44" s="88"/>
      <c r="D44" s="88"/>
      <c r="E44" s="88"/>
      <c r="F44" s="52"/>
      <c r="G44" s="88" t="s">
        <v>91</v>
      </c>
      <c r="H44" s="88"/>
      <c r="I44" s="88"/>
      <c r="J44" s="88"/>
      <c r="K44" s="88"/>
    </row>
    <row r="45" spans="1:11" s="48" customFormat="1" ht="8.6999999999999993" customHeight="1" x14ac:dyDescent="0.2">
      <c r="A45" s="58" t="str">
        <f>'13-14 Girls'!K10</f>
        <v>:37.49</v>
      </c>
      <c r="B45" s="58" t="str">
        <f>'13-14 Girls'!K9</f>
        <v>:32.29</v>
      </c>
      <c r="C45" s="58" t="str">
        <f>'13-14 Girls'!K8</f>
        <v>:28.49</v>
      </c>
      <c r="D45" s="58" t="str">
        <f>'13-14 Girls'!K7</f>
        <v>:25.89</v>
      </c>
      <c r="E45" s="58" t="s">
        <v>128</v>
      </c>
      <c r="F45" s="51" t="s">
        <v>61</v>
      </c>
      <c r="G45" s="58" t="s">
        <v>666</v>
      </c>
      <c r="H45" s="58" t="str">
        <f>'13-14 Boys'!K7</f>
        <v>:24.39</v>
      </c>
      <c r="I45" s="58" t="str">
        <f>'13-14 Boys'!K8</f>
        <v>:26.79</v>
      </c>
      <c r="J45" s="58" t="str">
        <f>'13-14 Boys'!K9</f>
        <v>:30.39</v>
      </c>
      <c r="K45" s="58" t="str">
        <f>'13-14 Boys'!K10</f>
        <v>:35.29</v>
      </c>
    </row>
    <row r="46" spans="1:11" s="48" customFormat="1" ht="8.6999999999999993" customHeight="1" x14ac:dyDescent="0.2">
      <c r="A46" s="58" t="str">
        <f>'13-14 Girls'!K18</f>
        <v>1:20.99</v>
      </c>
      <c r="B46" s="58" t="str">
        <f>'13-14 Girls'!K17</f>
        <v>1:09.79</v>
      </c>
      <c r="C46" s="58" t="str">
        <f>'13-14 Girls'!K16</f>
        <v>1:01.49</v>
      </c>
      <c r="D46" s="58" t="str">
        <f>'13-14 Girls'!K15</f>
        <v>:55.89</v>
      </c>
      <c r="E46" s="58" t="s">
        <v>650</v>
      </c>
      <c r="F46" s="51" t="s">
        <v>62</v>
      </c>
      <c r="G46" s="58" t="s">
        <v>139</v>
      </c>
      <c r="H46" s="58" t="str">
        <f>'13-14 Boys'!K15</f>
        <v>:53.19</v>
      </c>
      <c r="I46" s="58" t="str">
        <f>'13-14 Boys'!K16</f>
        <v>:58.59</v>
      </c>
      <c r="J46" s="58" t="str">
        <f>'13-14 Boys'!K17</f>
        <v>1:06.49</v>
      </c>
      <c r="K46" s="58" t="str">
        <f>'13-14 Boys'!K18</f>
        <v>1:17.19</v>
      </c>
    </row>
    <row r="47" spans="1:11" s="48" customFormat="1" ht="8.6999999999999993" customHeight="1" x14ac:dyDescent="0.2">
      <c r="A47" s="58" t="str">
        <f>'13-14 Girls'!K26</f>
        <v>2:54.59</v>
      </c>
      <c r="B47" s="58" t="str">
        <f>'13-14 Girls'!K25</f>
        <v>2:30.49</v>
      </c>
      <c r="C47" s="58" t="str">
        <f>'13-14 Girls'!K24</f>
        <v>2:12.39</v>
      </c>
      <c r="D47" s="58" t="str">
        <f>'13-14 Girls'!K23</f>
        <v>2:00.39</v>
      </c>
      <c r="E47" s="58" t="s">
        <v>651</v>
      </c>
      <c r="F47" s="51" t="s">
        <v>76</v>
      </c>
      <c r="G47" s="58" t="s">
        <v>140</v>
      </c>
      <c r="H47" s="58" t="str">
        <f>'13-14 Boys'!K23</f>
        <v>1:56.49</v>
      </c>
      <c r="I47" s="58" t="str">
        <f>'13-14 Boys'!K24</f>
        <v>2:08.19</v>
      </c>
      <c r="J47" s="58" t="str">
        <f>'13-14 Boys'!K25</f>
        <v>2:25.69</v>
      </c>
      <c r="K47" s="58" t="str">
        <f>'13-14 Boys'!K26</f>
        <v>2:48.99</v>
      </c>
    </row>
    <row r="48" spans="1:11" s="48" customFormat="1" ht="8.6999999999999993" customHeight="1" x14ac:dyDescent="0.2">
      <c r="A48" s="58" t="str">
        <f>'13-14 Girls'!K34</f>
        <v>7:50.29</v>
      </c>
      <c r="B48" s="58" t="str">
        <f>'13-14 Girls'!K33</f>
        <v>6:45.49</v>
      </c>
      <c r="C48" s="58" t="str">
        <f>'13-14 Girls'!K32</f>
        <v>5:56.79</v>
      </c>
      <c r="D48" s="58" t="str">
        <f>'13-14 Girls'!K31</f>
        <v>5:24.39</v>
      </c>
      <c r="E48" s="58" t="s">
        <v>652</v>
      </c>
      <c r="F48" s="51" t="s">
        <v>77</v>
      </c>
      <c r="G48" s="58" t="s">
        <v>141</v>
      </c>
      <c r="H48" s="58" t="str">
        <f>'13-14 Boys'!K31</f>
        <v>5:19.79</v>
      </c>
      <c r="I48" s="58" t="str">
        <f>'13-14 Boys'!K32</f>
        <v>5:51.79</v>
      </c>
      <c r="J48" s="58" t="str">
        <f>'13-14 Boys'!K33</f>
        <v>6:39.79</v>
      </c>
      <c r="K48" s="58" t="str">
        <f>'13-14 Boys'!K34</f>
        <v>7:43.69</v>
      </c>
    </row>
    <row r="49" spans="1:11" s="48" customFormat="1" ht="8.6999999999999993" customHeight="1" x14ac:dyDescent="0.2">
      <c r="A49" s="58" t="str">
        <f>'13-14 Girls'!K42</f>
        <v>15:59.79</v>
      </c>
      <c r="B49" s="58" t="str">
        <f>'13-14 Girls'!K41</f>
        <v>13:47.39</v>
      </c>
      <c r="C49" s="58" t="str">
        <f>'13-14 Girls'!K40</f>
        <v>12:08.09</v>
      </c>
      <c r="D49" s="58" t="str">
        <f>'13-14 Girls'!K39</f>
        <v>11:01.99</v>
      </c>
      <c r="E49" s="58" t="s">
        <v>115</v>
      </c>
      <c r="F49" s="51" t="s">
        <v>84</v>
      </c>
      <c r="G49" s="58" t="s">
        <v>142</v>
      </c>
      <c r="H49" s="58" t="str">
        <f>'13-14 Boys'!K39</f>
        <v>10:43.39</v>
      </c>
      <c r="I49" s="58" t="str">
        <f>'13-14 Boys'!K40</f>
        <v>11:47.69</v>
      </c>
      <c r="J49" s="58" t="str">
        <f>'13-14 Boys'!K41</f>
        <v>13:24.19</v>
      </c>
      <c r="K49" s="58" t="str">
        <f>'13-14 Boys'!K42</f>
        <v>15:32.89</v>
      </c>
    </row>
    <row r="50" spans="1:11" s="48" customFormat="1" ht="8.6999999999999993" customHeight="1" x14ac:dyDescent="0.2">
      <c r="A50" s="58" t="str">
        <f>'13-14 Girls'!K50</f>
        <v>27:11.69</v>
      </c>
      <c r="B50" s="58" t="str">
        <f>'13-14 Girls'!K49</f>
        <v>23:26.59</v>
      </c>
      <c r="C50" s="58" t="str">
        <f>'13-14 Girls'!K48</f>
        <v>20:37.79</v>
      </c>
      <c r="D50" s="58" t="str">
        <f>'13-14 Girls'!K47</f>
        <v>18:45.29</v>
      </c>
      <c r="E50" s="58" t="s">
        <v>116</v>
      </c>
      <c r="F50" s="51" t="s">
        <v>85</v>
      </c>
      <c r="G50" s="58" t="s">
        <v>143</v>
      </c>
      <c r="H50" s="58" t="str">
        <f>'13-14 Boys'!K47</f>
        <v>18:41.29</v>
      </c>
      <c r="I50" s="58" t="str">
        <f>'13-14 Boys'!K48</f>
        <v>20:33.49</v>
      </c>
      <c r="J50" s="58" t="str">
        <f>'13-14 Boys'!K49</f>
        <v>23:21.69</v>
      </c>
      <c r="K50" s="58" t="str">
        <f>'13-14 Boys'!K50</f>
        <v>27:05.89</v>
      </c>
    </row>
    <row r="51" spans="1:11" s="48" customFormat="1" ht="8.6999999999999993" customHeight="1" x14ac:dyDescent="0.2">
      <c r="A51" s="58" t="str">
        <f>'13-14 Girls'!K61</f>
        <v>1:30.29</v>
      </c>
      <c r="B51" s="58" t="str">
        <f>'13-14 Girls'!K60</f>
        <v>1:17.89</v>
      </c>
      <c r="C51" s="58" t="str">
        <f>'13-14 Girls'!K59</f>
        <v>1:08.49</v>
      </c>
      <c r="D51" s="58" t="str">
        <f>'13-14 Girls'!K58</f>
        <v>1:02.29</v>
      </c>
      <c r="E51" s="58" t="s">
        <v>653</v>
      </c>
      <c r="F51" s="51" t="s">
        <v>78</v>
      </c>
      <c r="G51" s="58" t="s">
        <v>667</v>
      </c>
      <c r="H51" s="58" t="str">
        <f>'13-14 Boys'!K58</f>
        <v>1:01.49</v>
      </c>
      <c r="I51" s="58" t="str">
        <f>'13-14 Boys'!K59</f>
        <v>1:07.69</v>
      </c>
      <c r="J51" s="58" t="str">
        <f>'13-14 Boys'!K60</f>
        <v>1:16.89</v>
      </c>
      <c r="K51" s="58" t="str">
        <f>'13-14 Boys'!K61</f>
        <v>1:29.19</v>
      </c>
    </row>
    <row r="52" spans="1:11" s="48" customFormat="1" ht="8.6999999999999993" customHeight="1" x14ac:dyDescent="0.2">
      <c r="A52" s="58" t="str">
        <f>'13-14 Girls'!K69</f>
        <v>3:14.89</v>
      </c>
      <c r="B52" s="58" t="str">
        <f>'13-14 Girls'!K68</f>
        <v>2:47.99</v>
      </c>
      <c r="C52" s="58" t="str">
        <f>'13-14 Girls'!K67</f>
        <v>2:27.79</v>
      </c>
      <c r="D52" s="58" t="str">
        <f>'13-14 Girls'!K66</f>
        <v>2:14.39</v>
      </c>
      <c r="E52" s="58" t="s">
        <v>205</v>
      </c>
      <c r="F52" s="51" t="s">
        <v>86</v>
      </c>
      <c r="G52" s="58" t="s">
        <v>668</v>
      </c>
      <c r="H52" s="58" t="str">
        <f>'13-14 Boys'!K66</f>
        <v>2:13.39</v>
      </c>
      <c r="I52" s="58" t="str">
        <f>'13-14 Boys'!K67</f>
        <v>2:26.79</v>
      </c>
      <c r="J52" s="58" t="str">
        <f>'13-14 Boys'!K68</f>
        <v>2:46.79</v>
      </c>
      <c r="K52" s="58" t="str">
        <f>'13-14 Boys'!K69</f>
        <v>3:13.39</v>
      </c>
    </row>
    <row r="53" spans="1:11" s="48" customFormat="1" ht="8.6999999999999993" customHeight="1" x14ac:dyDescent="0.2">
      <c r="A53" s="58" t="str">
        <f>'13-14 Girls'!K77</f>
        <v>1:44.99</v>
      </c>
      <c r="B53" s="58" t="str">
        <f>'13-14 Girls'!K76</f>
        <v>1:30.49</v>
      </c>
      <c r="C53" s="58" t="str">
        <f>'13-14 Girls'!K75</f>
        <v>1:19.69</v>
      </c>
      <c r="D53" s="58" t="str">
        <f>'13-14 Girls'!K74</f>
        <v>1:12.39</v>
      </c>
      <c r="E53" s="58" t="s">
        <v>654</v>
      </c>
      <c r="F53" s="51" t="s">
        <v>79</v>
      </c>
      <c r="G53" s="58" t="s">
        <v>669</v>
      </c>
      <c r="H53" s="58" t="str">
        <f>'13-14 Boys'!K74</f>
        <v>1:09.89</v>
      </c>
      <c r="I53" s="58" t="str">
        <f>'13-14 Boys'!K75</f>
        <v>1:16.89</v>
      </c>
      <c r="J53" s="58" t="str">
        <f>'13-14 Boys'!K76</f>
        <v>1:27.29</v>
      </c>
      <c r="K53" s="58" t="str">
        <f>'13-14 Boys'!K77</f>
        <v>1:41.29</v>
      </c>
    </row>
    <row r="54" spans="1:11" s="48" customFormat="1" ht="8.6999999999999993" customHeight="1" x14ac:dyDescent="0.2">
      <c r="A54" s="58" t="str">
        <f>'13-14 Girls'!K85</f>
        <v>3:45.89</v>
      </c>
      <c r="B54" s="58" t="str">
        <f>'13-14 Girls'!K84</f>
        <v>3:14.69</v>
      </c>
      <c r="C54" s="58" t="str">
        <f>'13-14 Girls'!K83</f>
        <v>2:51.39</v>
      </c>
      <c r="D54" s="58" t="str">
        <f>'13-14 Girls'!K82</f>
        <v>2:35.79</v>
      </c>
      <c r="E54" s="58" t="s">
        <v>655</v>
      </c>
      <c r="F54" s="51" t="s">
        <v>87</v>
      </c>
      <c r="G54" s="58" t="s">
        <v>109</v>
      </c>
      <c r="H54" s="58" t="str">
        <f>'13-14 Boys'!K82</f>
        <v>2:33.29</v>
      </c>
      <c r="I54" s="58" t="str">
        <f>'13-14 Boys'!K83</f>
        <v>2:48.59</v>
      </c>
      <c r="J54" s="58" t="str">
        <f>'13-14 Boys'!K84</f>
        <v>3:11.59</v>
      </c>
      <c r="K54" s="58" t="str">
        <f>'13-14 Boys'!K85</f>
        <v>3:42.19</v>
      </c>
    </row>
    <row r="55" spans="1:11" s="48" customFormat="1" ht="8.6999999999999993" customHeight="1" x14ac:dyDescent="0.2">
      <c r="A55" s="58" t="str">
        <f>'13-14 Girls'!K93</f>
        <v>1:30.09</v>
      </c>
      <c r="B55" s="58" t="str">
        <f>'13-14 Girls'!K92</f>
        <v>1:17.69</v>
      </c>
      <c r="C55" s="58" t="str">
        <f>'13-14 Girls'!K91</f>
        <v>1:08.39</v>
      </c>
      <c r="D55" s="58" t="str">
        <f>'13-14 Girls'!K90</f>
        <v>1:02.19</v>
      </c>
      <c r="E55" s="58" t="s">
        <v>204</v>
      </c>
      <c r="F55" s="51" t="s">
        <v>80</v>
      </c>
      <c r="G55" s="58" t="s">
        <v>341</v>
      </c>
      <c r="H55" s="58" t="str">
        <f>'13-14 Boys'!K90</f>
        <v>:59.99</v>
      </c>
      <c r="I55" s="58" t="str">
        <f>'13-14 Boys'!K91</f>
        <v>1:05.99</v>
      </c>
      <c r="J55" s="58" t="str">
        <f>'13-14 Boys'!K92</f>
        <v>1:14.99</v>
      </c>
      <c r="K55" s="58" t="str">
        <f>'13-14 Boys'!K93</f>
        <v>1:26.99</v>
      </c>
    </row>
    <row r="56" spans="1:11" s="48" customFormat="1" ht="8.6999999999999993" customHeight="1" x14ac:dyDescent="0.2">
      <c r="A56" s="58" t="str">
        <f>'13-14 Girls'!K101</f>
        <v>3:27.49</v>
      </c>
      <c r="B56" s="58" t="str">
        <f>'13-14 Girls'!K100</f>
        <v>2:58.89</v>
      </c>
      <c r="C56" s="58" t="str">
        <f>'13-14 Girls'!K99</f>
        <v>2:37.39</v>
      </c>
      <c r="D56" s="58" t="str">
        <f>'13-14 Girls'!K98</f>
        <v>2:23.09</v>
      </c>
      <c r="E56" s="58" t="s">
        <v>266</v>
      </c>
      <c r="F56" s="51" t="s">
        <v>88</v>
      </c>
      <c r="G56" s="58" t="s">
        <v>670</v>
      </c>
      <c r="H56" s="58" t="str">
        <f>'13-14 Boys'!K98</f>
        <v>2:17.89</v>
      </c>
      <c r="I56" s="58" t="str">
        <f>'13-14 Boys'!K99</f>
        <v>2:31.69</v>
      </c>
      <c r="J56" s="58" t="str">
        <f>'13-14 Boys'!K100</f>
        <v>2:52.39</v>
      </c>
      <c r="K56" s="58" t="str">
        <f>'13-14 Boys'!K101</f>
        <v>3:19.99</v>
      </c>
    </row>
    <row r="57" spans="1:11" s="48" customFormat="1" ht="8.6999999999999993" customHeight="1" x14ac:dyDescent="0.2">
      <c r="A57" s="58" t="str">
        <f>'13-14 Girls'!K114</f>
        <v>1:32.99</v>
      </c>
      <c r="B57" s="58" t="str">
        <f>'13-14 Girls'!K113</f>
        <v>1:20.19</v>
      </c>
      <c r="C57" s="58" t="str">
        <f>'13-14 Girls'!K112</f>
        <v>1:10.59</v>
      </c>
      <c r="D57" s="58" t="str">
        <f>'13-14 Girls'!K111</f>
        <v>1:04.19</v>
      </c>
      <c r="E57" s="58"/>
      <c r="F57" s="51" t="s">
        <v>66</v>
      </c>
      <c r="G57" s="58"/>
      <c r="H57" s="58" t="str">
        <f>'13-14 Boys'!K111</f>
        <v>1:01.49</v>
      </c>
      <c r="I57" s="58" t="str">
        <f>'13-14 Boys'!K112</f>
        <v>1:07.69</v>
      </c>
      <c r="J57" s="58" t="str">
        <f>'13-14 Boys'!K113</f>
        <v>1:16.89</v>
      </c>
      <c r="K57" s="58" t="str">
        <f>'13-14 Boys'!K114</f>
        <v>1:29.19</v>
      </c>
    </row>
    <row r="58" spans="1:11" s="48" customFormat="1" ht="8.6999999999999993" customHeight="1" x14ac:dyDescent="0.2">
      <c r="A58" s="58" t="str">
        <f>'13-14 Girls'!K122</f>
        <v>3:19.89</v>
      </c>
      <c r="B58" s="58" t="str">
        <f>'13-14 Girls'!K121</f>
        <v>2:52.29</v>
      </c>
      <c r="C58" s="58" t="str">
        <f>'13-14 Girls'!K120</f>
        <v>2:31.69</v>
      </c>
      <c r="D58" s="58" t="str">
        <f>'13-14 Girls'!K119</f>
        <v>2:17.89</v>
      </c>
      <c r="E58" s="58" t="s">
        <v>369</v>
      </c>
      <c r="F58" s="51" t="s">
        <v>81</v>
      </c>
      <c r="G58" s="58" t="s">
        <v>146</v>
      </c>
      <c r="H58" s="58" t="str">
        <f>'13-14 Boys'!K119</f>
        <v>2:13.69</v>
      </c>
      <c r="I58" s="58" t="str">
        <f>'13-14 Boys'!K120</f>
        <v>2:26.99</v>
      </c>
      <c r="J58" s="58" t="str">
        <f>'13-14 Boys'!K121</f>
        <v>2:47.09</v>
      </c>
      <c r="K58" s="58" t="str">
        <f>'13-14 Boys'!K122</f>
        <v>3:13.79</v>
      </c>
    </row>
    <row r="59" spans="1:11" s="48" customFormat="1" ht="8.6999999999999993" customHeight="1" x14ac:dyDescent="0.2">
      <c r="A59" s="58" t="str">
        <f>'13-14 Girls'!K130</f>
        <v>7:09.39</v>
      </c>
      <c r="B59" s="58" t="str">
        <f>'13-14 Girls'!K129</f>
        <v>6:10.19</v>
      </c>
      <c r="C59" s="58" t="str">
        <f>'13-14 Girls'!K128</f>
        <v>5:25.79</v>
      </c>
      <c r="D59" s="58" t="str">
        <f>'13-14 Girls'!K127</f>
        <v>4:56.19</v>
      </c>
      <c r="E59" s="58" t="s">
        <v>656</v>
      </c>
      <c r="F59" s="51" t="s">
        <v>89</v>
      </c>
      <c r="G59" s="58" t="s">
        <v>671</v>
      </c>
      <c r="H59" s="58" t="str">
        <f>'13-14 Boys'!K127</f>
        <v>4:52.49</v>
      </c>
      <c r="I59" s="58" t="str">
        <f>'13-14 Boys'!K128</f>
        <v>5:21.69</v>
      </c>
      <c r="J59" s="58" t="str">
        <f>'13-14 Boys'!K129</f>
        <v>6:05.59</v>
      </c>
      <c r="K59" s="58" t="str">
        <f>'13-14 Boys'!K130</f>
        <v>7:04.09</v>
      </c>
    </row>
    <row r="60" spans="1:11" ht="8.6999999999999993" customHeight="1" x14ac:dyDescent="0.3">
      <c r="A60" s="89" t="s">
        <v>92</v>
      </c>
      <c r="B60" s="89"/>
      <c r="C60" s="89"/>
      <c r="D60" s="89"/>
      <c r="E60" s="89"/>
      <c r="F60" s="52"/>
      <c r="G60" s="89" t="s">
        <v>93</v>
      </c>
      <c r="H60" s="89"/>
      <c r="I60" s="89"/>
      <c r="J60" s="89"/>
      <c r="K60" s="89"/>
    </row>
    <row r="61" spans="1:11" ht="8.6999999999999993" customHeight="1" x14ac:dyDescent="0.3">
      <c r="A61" s="58" t="str">
        <f>'15 &amp; Over Girls'!M12</f>
        <v>:36.89</v>
      </c>
      <c r="B61" s="58" t="str">
        <f>'15 &amp; Over Girls'!M11</f>
        <v>:31.79</v>
      </c>
      <c r="C61" s="58" t="str">
        <f>'15 &amp; Over Girls'!M10</f>
        <v>:27.99</v>
      </c>
      <c r="D61" s="58" t="str">
        <f>'15 &amp; Over Girls'!M9</f>
        <v>:25.39</v>
      </c>
      <c r="E61" s="50"/>
      <c r="F61" s="60" t="s">
        <v>61</v>
      </c>
      <c r="G61" s="58"/>
      <c r="H61" s="58" t="str">
        <f>'15 &amp; Over Boys'!M9</f>
        <v>:23.09</v>
      </c>
      <c r="I61" s="58" t="str">
        <f>'15 &amp; Over Boys'!M10</f>
        <v>:25.49</v>
      </c>
      <c r="J61" s="58" t="str">
        <f>'15 &amp; Over Boys'!M11</f>
        <v>:28.89</v>
      </c>
      <c r="K61" s="58" t="str">
        <f>'15 &amp; Over Boys'!M12</f>
        <v>:33.49</v>
      </c>
    </row>
    <row r="62" spans="1:11" ht="8.6999999999999993" customHeight="1" x14ac:dyDescent="0.3">
      <c r="A62" s="58" t="str">
        <f>'15 &amp; Over Girls'!M20</f>
        <v>1:18.79</v>
      </c>
      <c r="B62" s="58" t="str">
        <f>'15 &amp; Over Girls'!M19</f>
        <v>1:07.89</v>
      </c>
      <c r="C62" s="58" t="str">
        <f>'15 &amp; Over Girls'!M18</f>
        <v>:59.79</v>
      </c>
      <c r="D62" s="58" t="str">
        <f>'15 &amp; Over Girls'!M17</f>
        <v>:54.29</v>
      </c>
      <c r="E62" s="50"/>
      <c r="F62" s="60" t="s">
        <v>62</v>
      </c>
      <c r="G62" s="58"/>
      <c r="H62" s="58" t="str">
        <f>'15 &amp; Over Boys'!M17</f>
        <v>:49.59</v>
      </c>
      <c r="I62" s="58" t="str">
        <f>'15 &amp; Over Boys'!M18</f>
        <v>:54.59</v>
      </c>
      <c r="J62" s="58" t="str">
        <f>'15 &amp; Over Boys'!M19</f>
        <v>1:01.99</v>
      </c>
      <c r="K62" s="58" t="str">
        <f>'15 &amp; Over Boys'!M20</f>
        <v>1:11.99</v>
      </c>
    </row>
    <row r="63" spans="1:11" ht="8.6999999999999993" customHeight="1" x14ac:dyDescent="0.3">
      <c r="A63" s="58" t="str">
        <f>'15 &amp; Over Girls'!M28</f>
        <v>2:48.79</v>
      </c>
      <c r="B63" s="58" t="str">
        <f>'15 &amp; Over Girls'!M27</f>
        <v>2:25.49</v>
      </c>
      <c r="C63" s="58" t="str">
        <f>'15 &amp; Over Girls'!M26</f>
        <v>2:08.09</v>
      </c>
      <c r="D63" s="58" t="str">
        <f>'15 &amp; Over Girls'!M25</f>
        <v>1:56.39</v>
      </c>
      <c r="E63" s="50"/>
      <c r="F63" s="60" t="s">
        <v>76</v>
      </c>
      <c r="G63" s="58"/>
      <c r="H63" s="58" t="str">
        <f>'15 &amp; Over Boys'!M25</f>
        <v>1:47.39</v>
      </c>
      <c r="I63" s="58" t="str">
        <f>'15 &amp; Over Boys'!M26</f>
        <v>1:58.19</v>
      </c>
      <c r="J63" s="58" t="str">
        <f>'15 &amp; Over Boys'!M27</f>
        <v>2:14.29</v>
      </c>
      <c r="K63" s="58" t="str">
        <f>'15 &amp; Over Boys'!M28</f>
        <v>2:35.79</v>
      </c>
    </row>
    <row r="64" spans="1:11" ht="8.6999999999999993" customHeight="1" x14ac:dyDescent="0.3">
      <c r="A64" s="58" t="str">
        <f>'15 &amp; Over Girls'!M36</f>
        <v>7:34.19</v>
      </c>
      <c r="B64" s="58" t="str">
        <f>'15 &amp; Over Girls'!M35</f>
        <v>6:31.49</v>
      </c>
      <c r="C64" s="58" t="str">
        <f>'15 &amp; Over Girls'!M34</f>
        <v>5:44.59</v>
      </c>
      <c r="D64" s="58" t="str">
        <f>'15 &amp; Over Girls'!M33</f>
        <v>5:13.19</v>
      </c>
      <c r="E64" s="50"/>
      <c r="F64" s="60" t="s">
        <v>77</v>
      </c>
      <c r="G64" s="58"/>
      <c r="H64" s="58" t="str">
        <f>'15 &amp; Over Boys'!M33</f>
        <v>4:53.19</v>
      </c>
      <c r="I64" s="58" t="str">
        <f>'15 &amp; Over Boys'!M34</f>
        <v>5:22.59</v>
      </c>
      <c r="J64" s="58" t="str">
        <f>'15 &amp; Over Boys'!M35</f>
        <v>6:06.49</v>
      </c>
      <c r="K64" s="58" t="str">
        <f>'15 &amp; Over Boys'!M36</f>
        <v>7:05.19</v>
      </c>
    </row>
    <row r="65" spans="1:11" ht="8.6999999999999993" customHeight="1" x14ac:dyDescent="0.3">
      <c r="A65" s="58" t="str">
        <f>'15 &amp; Over Girls'!M44</f>
        <v>16:01.49</v>
      </c>
      <c r="B65" s="58" t="str">
        <f>'15 &amp; Over Girls'!M43</f>
        <v>13:48.89</v>
      </c>
      <c r="C65" s="58" t="str">
        <f>'15 &amp; Over Girls'!M42</f>
        <v>12:09.49</v>
      </c>
      <c r="D65" s="58" t="str">
        <f>'15 &amp; Over Girls'!M41</f>
        <v>11:03.09</v>
      </c>
      <c r="E65" s="50"/>
      <c r="F65" s="60" t="s">
        <v>84</v>
      </c>
      <c r="G65" s="58"/>
      <c r="H65" s="58" t="str">
        <f>'15 &amp; Over Boys'!M41</f>
        <v>10:21.39</v>
      </c>
      <c r="I65" s="58" t="str">
        <f>'15 &amp; Over Boys'!M42</f>
        <v>11:23.59</v>
      </c>
      <c r="J65" s="58" t="str">
        <f>'15 &amp; Over Boys'!M43</f>
        <v>12:56.79</v>
      </c>
      <c r="K65" s="58" t="str">
        <f>'15 &amp; Over Boys'!M44</f>
        <v>15:01.09</v>
      </c>
    </row>
    <row r="66" spans="1:11" ht="8.6999999999999993" customHeight="1" x14ac:dyDescent="0.3">
      <c r="A66" s="58" t="str">
        <f>'15 &amp; Over Girls'!M52</f>
        <v>27:11.69</v>
      </c>
      <c r="B66" s="58" t="str">
        <f>'15 &amp; Over Girls'!M51</f>
        <v>23:26.69</v>
      </c>
      <c r="C66" s="58" t="str">
        <f>'15 &amp; Over Girls'!M50</f>
        <v>20:37.89</v>
      </c>
      <c r="D66" s="58" t="str">
        <f>'15 &amp; Over Girls'!M49</f>
        <v>18:45.29</v>
      </c>
      <c r="E66" s="50"/>
      <c r="F66" s="60" t="s">
        <v>85</v>
      </c>
      <c r="G66" s="58"/>
      <c r="H66" s="58" t="str">
        <f>'15 &amp; Over Boys'!M49</f>
        <v>17:40.99</v>
      </c>
      <c r="I66" s="58" t="str">
        <f>'15 &amp; Over Boys'!M50</f>
        <v>19:27.09</v>
      </c>
      <c r="J66" s="58" t="str">
        <f>'15 &amp; Over Boys'!M51</f>
        <v>22:06.29</v>
      </c>
      <c r="K66" s="58" t="str">
        <f>'15 &amp; Over Boys'!M52</f>
        <v>25:38.49</v>
      </c>
    </row>
    <row r="67" spans="1:11" ht="8.6999999999999993" customHeight="1" x14ac:dyDescent="0.3">
      <c r="A67" s="58" t="str">
        <f>'15 &amp; Over Girls'!M60</f>
        <v>1:28.89</v>
      </c>
      <c r="B67" s="58" t="str">
        <f>'15 &amp; Over Girls'!M59</f>
        <v>1:16.69</v>
      </c>
      <c r="C67" s="58" t="str">
        <f>'15 &amp; Over Girls'!M58</f>
        <v>1:07.49</v>
      </c>
      <c r="D67" s="58" t="str">
        <f>'15 &amp; Over Girls'!M57</f>
        <v>1:01.29</v>
      </c>
      <c r="E67" s="50"/>
      <c r="F67" s="60" t="s">
        <v>78</v>
      </c>
      <c r="G67" s="58"/>
      <c r="H67" s="58" t="str">
        <f>'15 &amp; Over Boys'!M57</f>
        <v>:56.79</v>
      </c>
      <c r="I67" s="58" t="str">
        <f>'15 &amp; Over Boys'!M58</f>
        <v>1:02.49</v>
      </c>
      <c r="J67" s="58" t="str">
        <f>'15 &amp; Over Boys'!M59</f>
        <v>1:10.99</v>
      </c>
      <c r="K67" s="58" t="str">
        <f>'15 &amp; Over Boys'!M60</f>
        <v>1:22.39</v>
      </c>
    </row>
    <row r="68" spans="1:11" ht="8.6999999999999993" customHeight="1" x14ac:dyDescent="0.3">
      <c r="A68" s="58" t="str">
        <f>'15 &amp; Over Girls'!M68</f>
        <v>3:12.49</v>
      </c>
      <c r="B68" s="58" t="str">
        <f>'15 &amp; Over Girls'!M67</f>
        <v>2:45.89</v>
      </c>
      <c r="C68" s="58" t="str">
        <f>'15 &amp; Over Girls'!M66</f>
        <v>2:25.99</v>
      </c>
      <c r="D68" s="58" t="str">
        <f>'15 &amp; Over Girls'!M65</f>
        <v>2:12.69</v>
      </c>
      <c r="E68" s="50"/>
      <c r="F68" s="60" t="s">
        <v>86</v>
      </c>
      <c r="G68" s="58"/>
      <c r="H68" s="58" t="str">
        <f>'15 &amp; Over Boys'!M65</f>
        <v>2:04.39</v>
      </c>
      <c r="I68" s="58" t="str">
        <f>'15 &amp; Over Boys'!M66</f>
        <v>2:16.89</v>
      </c>
      <c r="J68" s="58" t="str">
        <f>'15 &amp; Over Boys'!M67</f>
        <v>2:35.49</v>
      </c>
      <c r="K68" s="58" t="str">
        <f>'15 &amp; Over Boys'!M68</f>
        <v>3:00.39</v>
      </c>
    </row>
    <row r="69" spans="1:11" ht="8.6999999999999993" customHeight="1" x14ac:dyDescent="0.3">
      <c r="A69" s="58" t="str">
        <f>'15 &amp; Over Girls'!M76</f>
        <v>1:42.59</v>
      </c>
      <c r="B69" s="58" t="str">
        <f>'15 &amp; Over Girls'!M75</f>
        <v>1:28.39</v>
      </c>
      <c r="C69" s="58" t="str">
        <f>'15 &amp; Over Girls'!M74</f>
        <v>1:17.79</v>
      </c>
      <c r="D69" s="58" t="str">
        <f>'15 &amp; Over Girls'!M73</f>
        <v>1:10.69</v>
      </c>
      <c r="E69" s="50"/>
      <c r="F69" s="60" t="s">
        <v>79</v>
      </c>
      <c r="G69" s="58"/>
      <c r="H69" s="58" t="str">
        <f>'15 &amp; Over Boys'!M73</f>
        <v>1:03.99</v>
      </c>
      <c r="I69" s="58" t="str">
        <f>'15 &amp; Over Boys'!M74</f>
        <v>1:10.39</v>
      </c>
      <c r="J69" s="58" t="str">
        <f>'15 &amp; Over Boys'!M75</f>
        <v>1:19.99</v>
      </c>
      <c r="K69" s="58" t="str">
        <f>'15 &amp; Over Boys'!M76</f>
        <v>1:32.79</v>
      </c>
    </row>
    <row r="70" spans="1:11" ht="8.6999999999999993" customHeight="1" x14ac:dyDescent="0.3">
      <c r="A70" s="58" t="str">
        <f>'15 &amp; Over Girls'!M84</f>
        <v>3:42.89</v>
      </c>
      <c r="B70" s="58" t="str">
        <f>'15 &amp; Over Girls'!M83</f>
        <v>3:12.19</v>
      </c>
      <c r="C70" s="58" t="str">
        <f>'15 &amp; Over Girls'!M82</f>
        <v>2:49.09</v>
      </c>
      <c r="D70" s="58" t="str">
        <f>'15 &amp; Over Girls'!M81</f>
        <v>2:33.69</v>
      </c>
      <c r="E70" s="50"/>
      <c r="F70" s="60" t="s">
        <v>87</v>
      </c>
      <c r="G70" s="58"/>
      <c r="H70" s="58" t="str">
        <f>'15 &amp; Over Boys'!M81</f>
        <v>2:20.29</v>
      </c>
      <c r="I70" s="58" t="str">
        <f>'15 &amp; Over Boys'!M82</f>
        <v>2:34.39</v>
      </c>
      <c r="J70" s="58" t="str">
        <f>'15 &amp; Over Boys'!M83</f>
        <v>2:55.39</v>
      </c>
      <c r="K70" s="58" t="str">
        <f>'15 &amp; Over Boys'!M84</f>
        <v>3:23.49</v>
      </c>
    </row>
    <row r="71" spans="1:11" ht="8.6999999999999993" customHeight="1" x14ac:dyDescent="0.3">
      <c r="A71" s="58" t="str">
        <f>'15 &amp; Over Girls'!M92</f>
        <v>1:27.49</v>
      </c>
      <c r="B71" s="58" t="str">
        <f>'15 &amp; Over Girls'!M91</f>
        <v>1:15.39</v>
      </c>
      <c r="C71" s="58" t="str">
        <f>'15 &amp; Over Girls'!M90</f>
        <v>1:06.39</v>
      </c>
      <c r="D71" s="58" t="str">
        <f>'15 &amp; Over Girls'!M89</f>
        <v>1:00.29</v>
      </c>
      <c r="E71" s="50"/>
      <c r="F71" s="60" t="s">
        <v>80</v>
      </c>
      <c r="G71" s="58"/>
      <c r="H71" s="58" t="str">
        <f>'15 &amp; Over Boys'!M89</f>
        <v>:55.09</v>
      </c>
      <c r="I71" s="58" t="str">
        <f>'15 &amp; Over Boys'!M90</f>
        <v>1:00.69</v>
      </c>
      <c r="J71" s="58" t="str">
        <f>'15 &amp; Over Boys'!M91</f>
        <v>1:08.89</v>
      </c>
      <c r="K71" s="58" t="str">
        <f>'15 &amp; Over Boys'!M92</f>
        <v>1:19.89</v>
      </c>
    </row>
    <row r="72" spans="1:11" ht="8.6999999999999993" customHeight="1" x14ac:dyDescent="0.3">
      <c r="A72" s="58" t="str">
        <f>'15 &amp; Over Girls'!M100</f>
        <v>3:20.59</v>
      </c>
      <c r="B72" s="58" t="str">
        <f>'15 &amp; Over Girls'!M99</f>
        <v>2:52.89</v>
      </c>
      <c r="C72" s="58" t="str">
        <f>'15 &amp; Over Girls'!M98</f>
        <v>2:32.19</v>
      </c>
      <c r="D72" s="58" t="str">
        <f>'15 &amp; Over Girls'!M97</f>
        <v>2:18.29</v>
      </c>
      <c r="E72" s="50"/>
      <c r="F72" s="60" t="s">
        <v>88</v>
      </c>
      <c r="G72" s="58"/>
      <c r="H72" s="58" t="str">
        <f>'15 &amp; Over Boys'!M97</f>
        <v>2:06.29</v>
      </c>
      <c r="I72" s="58" t="str">
        <f>'15 &amp; Over Boys'!M98</f>
        <v>2:18.99</v>
      </c>
      <c r="J72" s="58" t="str">
        <f>'15 &amp; Over Boys'!M99</f>
        <v>2:37.89</v>
      </c>
      <c r="K72" s="58" t="str">
        <f>'15 &amp; Over Boys'!M100</f>
        <v>3:03.19</v>
      </c>
    </row>
    <row r="73" spans="1:11" ht="8.6999999999999993" customHeight="1" x14ac:dyDescent="0.3">
      <c r="A73" s="58" t="str">
        <f>'15 &amp; Over Girls'!M108</f>
        <v>1:32.99</v>
      </c>
      <c r="B73" s="58" t="str">
        <f>'15 &amp; Over Girls'!M107</f>
        <v>1:20.19</v>
      </c>
      <c r="C73" s="58" t="str">
        <f>'15 &amp; Over Girls'!M106</f>
        <v>1:10.59</v>
      </c>
      <c r="D73" s="58" t="str">
        <f>'15 &amp; Over Girls'!M105</f>
        <v>1:04.09</v>
      </c>
      <c r="E73" s="50"/>
      <c r="F73" s="60" t="s">
        <v>66</v>
      </c>
      <c r="G73" s="58"/>
      <c r="H73" s="58" t="str">
        <f>'15 &amp; Over Boys'!M105</f>
        <v>:59.09</v>
      </c>
      <c r="I73" s="58" t="str">
        <f>'15 &amp; Over Boys'!M106</f>
        <v>1:05.09</v>
      </c>
      <c r="J73" s="58" t="str">
        <f>'15 &amp; Over Boys'!M107</f>
        <v>1:13.89</v>
      </c>
      <c r="K73" s="58" t="str">
        <f>'15 &amp; Over Boys'!M108</f>
        <v>1:25.69</v>
      </c>
    </row>
    <row r="74" spans="1:11" ht="8.6999999999999993" customHeight="1" x14ac:dyDescent="0.3">
      <c r="A74" s="58" t="str">
        <f>'15 &amp; Over Girls'!M116</f>
        <v>3:11.99</v>
      </c>
      <c r="B74" s="58" t="str">
        <f>'15 &amp; Over Girls'!M115</f>
        <v>2:45.49</v>
      </c>
      <c r="C74" s="58" t="str">
        <f>'15 &amp; Over Girls'!M114</f>
        <v>2:25.69</v>
      </c>
      <c r="D74" s="58" t="str">
        <f>'15 &amp; Over Girls'!M113</f>
        <v>2:12.39</v>
      </c>
      <c r="E74" s="50"/>
      <c r="F74" s="60" t="s">
        <v>81</v>
      </c>
      <c r="G74" s="58"/>
      <c r="H74" s="58" t="str">
        <f>'15 &amp; Over Boys'!M113</f>
        <v>2:00.89</v>
      </c>
      <c r="I74" s="58" t="str">
        <f>'15 &amp; Over Boys'!M114</f>
        <v>2:12.99</v>
      </c>
      <c r="J74" s="58" t="str">
        <f>'15 &amp; Over Boys'!M115</f>
        <v>2:31.19</v>
      </c>
      <c r="K74" s="58" t="str">
        <f>'15 &amp; Over Boys'!M116</f>
        <v>2:55.39</v>
      </c>
    </row>
    <row r="75" spans="1:11" ht="8.6999999999999993" customHeight="1" x14ac:dyDescent="0.3">
      <c r="A75" s="58" t="str">
        <f>'15 &amp; Over Girls'!M124</f>
        <v>6:54.19</v>
      </c>
      <c r="B75" s="58" t="str">
        <f>'15 &amp; Over Girls'!M123</f>
        <v>5:56.99</v>
      </c>
      <c r="C75" s="58" t="str">
        <f>'15 &amp; Over Girls'!M122</f>
        <v>5:14.19</v>
      </c>
      <c r="D75" s="58" t="str">
        <f>'15 &amp; Over Girls'!M121</f>
        <v>4:45.59</v>
      </c>
      <c r="E75" s="50"/>
      <c r="F75" s="60" t="s">
        <v>89</v>
      </c>
      <c r="G75" s="58"/>
      <c r="H75" s="58" t="str">
        <f>'15 &amp; Over Boys'!M121</f>
        <v>4:26.79</v>
      </c>
      <c r="I75" s="58" t="str">
        <f>'15 &amp; Over Boys'!M122</f>
        <v>4:53.49</v>
      </c>
      <c r="J75" s="58" t="str">
        <f>'15 &amp; Over Boys'!M123</f>
        <v>5:33.49</v>
      </c>
      <c r="K75" s="58" t="str">
        <f>'15 &amp; Over Boys'!M124</f>
        <v>6:26.89</v>
      </c>
    </row>
    <row r="76" spans="1:11" ht="10.95" customHeight="1" x14ac:dyDescent="0.3">
      <c r="A76" s="87" t="s">
        <v>633</v>
      </c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1:11" ht="10.95" customHeight="1" x14ac:dyDescent="0.3">
      <c r="A77" s="87" t="s">
        <v>637</v>
      </c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1:11" ht="10.95" customHeight="1" x14ac:dyDescent="0.3">
      <c r="A78" s="87" t="s">
        <v>94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1:11" ht="10.95" customHeight="1" x14ac:dyDescent="0.3">
      <c r="A79" s="87" t="s">
        <v>95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1:11" x14ac:dyDescent="0.3">
      <c r="A80" s="47"/>
      <c r="B80" s="47"/>
      <c r="C80" s="47"/>
      <c r="D80" s="47"/>
      <c r="E80" s="47"/>
    </row>
    <row r="81" spans="1:5" x14ac:dyDescent="0.3">
      <c r="A81" s="47"/>
      <c r="B81" s="47"/>
      <c r="C81" s="47"/>
      <c r="D81" s="47"/>
      <c r="E81" s="47"/>
    </row>
    <row r="82" spans="1:5" x14ac:dyDescent="0.3">
      <c r="A82" s="47"/>
      <c r="B82" s="47"/>
      <c r="C82" s="47"/>
      <c r="D82" s="47"/>
      <c r="E82" s="47"/>
    </row>
    <row r="83" spans="1:5" x14ac:dyDescent="0.3">
      <c r="A83" s="47"/>
      <c r="B83" s="47"/>
      <c r="C83" s="47"/>
      <c r="D83" s="47"/>
      <c r="E83" s="47"/>
    </row>
    <row r="84" spans="1:5" x14ac:dyDescent="0.3">
      <c r="A84" s="47"/>
      <c r="B84" s="47"/>
      <c r="C84" s="47"/>
      <c r="D84" s="47"/>
      <c r="E84" s="47"/>
    </row>
    <row r="85" spans="1:5" x14ac:dyDescent="0.3">
      <c r="A85" s="47"/>
      <c r="B85" s="47"/>
      <c r="C85" s="47"/>
      <c r="D85" s="47"/>
      <c r="E85" s="47"/>
    </row>
    <row r="86" spans="1:5" x14ac:dyDescent="0.3">
      <c r="A86" s="47"/>
      <c r="B86" s="47"/>
      <c r="C86" s="47"/>
      <c r="D86" s="47"/>
      <c r="E86" s="47"/>
    </row>
    <row r="87" spans="1:5" x14ac:dyDescent="0.3">
      <c r="A87" s="47"/>
      <c r="B87" s="47"/>
      <c r="C87" s="47"/>
      <c r="D87" s="47"/>
      <c r="E87" s="47"/>
    </row>
    <row r="88" spans="1:5" x14ac:dyDescent="0.3">
      <c r="A88" s="47"/>
      <c r="B88" s="47"/>
      <c r="C88" s="47"/>
      <c r="D88" s="47"/>
      <c r="E88" s="47"/>
    </row>
    <row r="89" spans="1:5" x14ac:dyDescent="0.3">
      <c r="A89" s="47"/>
      <c r="B89" s="47"/>
      <c r="C89" s="47"/>
      <c r="D89" s="47"/>
      <c r="E89" s="47"/>
    </row>
    <row r="90" spans="1:5" x14ac:dyDescent="0.3">
      <c r="A90" s="47"/>
      <c r="B90" s="47"/>
      <c r="C90" s="47"/>
      <c r="D90" s="47"/>
      <c r="E90" s="47"/>
    </row>
    <row r="91" spans="1:5" x14ac:dyDescent="0.3">
      <c r="A91" s="47"/>
      <c r="B91" s="47"/>
      <c r="C91" s="47"/>
      <c r="D91" s="47"/>
      <c r="E91" s="47"/>
    </row>
    <row r="92" spans="1:5" x14ac:dyDescent="0.3">
      <c r="A92" s="47"/>
      <c r="B92" s="47"/>
      <c r="C92" s="47"/>
      <c r="D92" s="47"/>
      <c r="E92" s="47"/>
    </row>
    <row r="93" spans="1:5" x14ac:dyDescent="0.3">
      <c r="A93" s="47"/>
      <c r="B93" s="47"/>
      <c r="C93" s="47"/>
      <c r="D93" s="47"/>
      <c r="E93" s="47"/>
    </row>
    <row r="94" spans="1:5" x14ac:dyDescent="0.3">
      <c r="A94" s="47"/>
      <c r="B94" s="47"/>
      <c r="C94" s="47"/>
      <c r="D94" s="47"/>
      <c r="E94" s="47"/>
    </row>
    <row r="95" spans="1:5" x14ac:dyDescent="0.3">
      <c r="A95" s="47"/>
      <c r="B95" s="47"/>
      <c r="C95" s="47"/>
      <c r="D95" s="47"/>
      <c r="E95" s="47"/>
    </row>
    <row r="96" spans="1:5" x14ac:dyDescent="0.3">
      <c r="A96" s="47"/>
      <c r="B96" s="47"/>
      <c r="C96" s="47"/>
      <c r="D96" s="47"/>
      <c r="E96" s="47"/>
    </row>
    <row r="97" spans="1:5" x14ac:dyDescent="0.3">
      <c r="A97" s="47"/>
      <c r="B97" s="47"/>
      <c r="C97" s="47"/>
      <c r="D97" s="47"/>
      <c r="E97" s="47"/>
    </row>
    <row r="98" spans="1:5" x14ac:dyDescent="0.3">
      <c r="A98" s="47"/>
      <c r="B98" s="47"/>
      <c r="C98" s="47"/>
      <c r="D98" s="47"/>
      <c r="E98" s="47"/>
    </row>
    <row r="99" spans="1:5" x14ac:dyDescent="0.3">
      <c r="A99" s="47"/>
      <c r="B99" s="47"/>
      <c r="C99" s="47"/>
      <c r="D99" s="47"/>
      <c r="E99" s="47"/>
    </row>
    <row r="100" spans="1:5" x14ac:dyDescent="0.3">
      <c r="A100" s="47"/>
      <c r="B100" s="47"/>
      <c r="C100" s="47"/>
      <c r="D100" s="47"/>
      <c r="E100" s="47"/>
    </row>
    <row r="101" spans="1:5" x14ac:dyDescent="0.3">
      <c r="A101" s="47"/>
      <c r="B101" s="47"/>
      <c r="C101" s="47"/>
      <c r="D101" s="47"/>
      <c r="E101" s="47"/>
    </row>
    <row r="102" spans="1:5" x14ac:dyDescent="0.3">
      <c r="A102" s="47"/>
      <c r="B102" s="47"/>
      <c r="C102" s="47"/>
      <c r="D102" s="47"/>
      <c r="E102" s="47"/>
    </row>
    <row r="103" spans="1:5" x14ac:dyDescent="0.3">
      <c r="A103" s="47"/>
      <c r="B103" s="47"/>
      <c r="C103" s="47"/>
      <c r="D103" s="47"/>
      <c r="E103" s="47"/>
    </row>
    <row r="104" spans="1:5" x14ac:dyDescent="0.3">
      <c r="A104" s="47"/>
      <c r="B104" s="47"/>
      <c r="C104" s="47"/>
      <c r="D104" s="47"/>
      <c r="E104" s="47"/>
    </row>
    <row r="105" spans="1:5" x14ac:dyDescent="0.3">
      <c r="A105" s="47"/>
      <c r="B105" s="47"/>
      <c r="C105" s="47"/>
      <c r="D105" s="47"/>
      <c r="E105" s="47"/>
    </row>
    <row r="106" spans="1:5" x14ac:dyDescent="0.3">
      <c r="A106" s="47"/>
      <c r="B106" s="47"/>
      <c r="C106" s="47"/>
      <c r="D106" s="47"/>
      <c r="E106" s="47"/>
    </row>
  </sheetData>
  <mergeCells count="18">
    <mergeCell ref="A1:K1"/>
    <mergeCell ref="A2:K2"/>
    <mergeCell ref="J3:K3"/>
    <mergeCell ref="D3:H3"/>
    <mergeCell ref="A25:E25"/>
    <mergeCell ref="G25:K25"/>
    <mergeCell ref="A5:E5"/>
    <mergeCell ref="G5:K5"/>
    <mergeCell ref="A12:E12"/>
    <mergeCell ref="G12:K12"/>
    <mergeCell ref="A76:K76"/>
    <mergeCell ref="A77:K77"/>
    <mergeCell ref="A78:K78"/>
    <mergeCell ref="A79:K79"/>
    <mergeCell ref="A44:E44"/>
    <mergeCell ref="G44:K44"/>
    <mergeCell ref="A60:E60"/>
    <mergeCell ref="G60:K60"/>
  </mergeCells>
  <pageMargins left="0.7" right="0.7" top="0.51666666666666672" bottom="0.49166666666666664" header="0.3" footer="0.3"/>
  <pageSetup orientation="portrait" r:id="rId1"/>
  <headerFooter>
    <oddHeader xml:space="preserve">&amp;C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M125"/>
  <sheetViews>
    <sheetView view="pageLayout" topLeftCell="A108" zoomScaleNormal="100" workbookViewId="0">
      <selection activeCell="M130" sqref="M130"/>
    </sheetView>
  </sheetViews>
  <sheetFormatPr defaultColWidth="14.33203125" defaultRowHeight="12.75" customHeight="1" x14ac:dyDescent="0.25"/>
  <cols>
    <col min="1" max="1" width="7.33203125" style="1" customWidth="1"/>
    <col min="2" max="2" width="5.33203125" style="1" customWidth="1"/>
    <col min="3" max="4" width="9" style="1" customWidth="1"/>
    <col min="5" max="5" width="12.44140625" style="1" customWidth="1"/>
    <col min="6" max="6" width="10.88671875" style="1" customWidth="1"/>
    <col min="7" max="8" width="7.6640625" style="1" customWidth="1"/>
    <col min="9" max="9" width="9.33203125" style="1" customWidth="1"/>
    <col min="10" max="10" width="7.6640625" style="1" customWidth="1"/>
    <col min="11" max="11" width="8.88671875" style="1" customWidth="1"/>
    <col min="12" max="13" width="8.6640625" style="1" customWidth="1"/>
    <col min="14" max="16384" width="14.33203125" style="1"/>
  </cols>
  <sheetData>
    <row r="1" spans="1:13" ht="15" customHeight="1" x14ac:dyDescent="0.25">
      <c r="A1" s="95" t="s">
        <v>56</v>
      </c>
      <c r="B1" s="97"/>
      <c r="C1" s="97"/>
      <c r="D1" s="97"/>
      <c r="E1" s="97"/>
      <c r="F1" s="97"/>
      <c r="G1" s="97"/>
      <c r="H1" s="97"/>
      <c r="I1" s="97"/>
    </row>
    <row r="2" spans="1:13" ht="20.25" customHeight="1" x14ac:dyDescent="0.25">
      <c r="B2" s="98" t="s">
        <v>1</v>
      </c>
      <c r="C2" s="97"/>
      <c r="D2" s="97"/>
      <c r="E2" s="97"/>
      <c r="F2" s="97"/>
      <c r="G2" s="97"/>
      <c r="H2" s="97"/>
      <c r="I2" s="97"/>
    </row>
    <row r="3" spans="1:13" ht="12" customHeight="1" x14ac:dyDescent="0.25">
      <c r="A3" s="98" t="s">
        <v>2</v>
      </c>
      <c r="B3" s="97"/>
      <c r="C3" s="97"/>
      <c r="D3" s="97"/>
      <c r="E3" s="97"/>
      <c r="F3" s="97"/>
      <c r="G3" s="97"/>
      <c r="H3" s="97"/>
      <c r="I3" s="97"/>
    </row>
    <row r="4" spans="1:13" ht="13.2" x14ac:dyDescent="0.25">
      <c r="A4" s="98" t="s">
        <v>3</v>
      </c>
      <c r="B4" s="97"/>
      <c r="C4" s="97"/>
      <c r="D4" s="97"/>
      <c r="E4" s="97"/>
      <c r="F4" s="97"/>
      <c r="G4" s="97"/>
      <c r="H4" s="97"/>
      <c r="I4" s="97"/>
    </row>
    <row r="5" spans="1:13" ht="12" customHeight="1" x14ac:dyDescent="0.25">
      <c r="A5" s="99" t="s">
        <v>4</v>
      </c>
      <c r="B5" s="97"/>
      <c r="D5" s="2"/>
      <c r="E5" s="3">
        <v>2019</v>
      </c>
      <c r="F5" s="4"/>
      <c r="H5" s="2"/>
      <c r="I5" s="3">
        <v>2020</v>
      </c>
    </row>
    <row r="6" spans="1:13" ht="12" customHeight="1" x14ac:dyDescent="0.25">
      <c r="A6" s="96" t="s">
        <v>5</v>
      </c>
      <c r="B6" s="97"/>
      <c r="D6" s="2"/>
      <c r="E6" s="3" t="s">
        <v>6</v>
      </c>
      <c r="F6" s="5" t="s">
        <v>7</v>
      </c>
      <c r="H6" s="2"/>
      <c r="I6" s="3"/>
    </row>
    <row r="7" spans="1:13" ht="12" customHeight="1" x14ac:dyDescent="0.25">
      <c r="D7" s="2"/>
      <c r="E7" s="6" t="s">
        <v>8</v>
      </c>
      <c r="F7" s="7" t="s">
        <v>9</v>
      </c>
      <c r="G7" s="8" t="s">
        <v>10</v>
      </c>
      <c r="H7" s="9" t="s">
        <v>11</v>
      </c>
      <c r="I7" s="10" t="s">
        <v>8</v>
      </c>
    </row>
    <row r="8" spans="1:13" ht="12" customHeight="1" x14ac:dyDescent="0.25">
      <c r="B8" s="11" t="s">
        <v>12</v>
      </c>
      <c r="C8" s="12" t="s">
        <v>13</v>
      </c>
      <c r="D8" s="2"/>
      <c r="E8" s="13"/>
      <c r="F8" s="14"/>
      <c r="G8" s="15"/>
      <c r="H8" s="16"/>
      <c r="I8" s="17"/>
    </row>
    <row r="9" spans="1:13" ht="12" customHeight="1" x14ac:dyDescent="0.25">
      <c r="A9" s="18">
        <v>2019</v>
      </c>
      <c r="B9" s="19">
        <v>0</v>
      </c>
      <c r="C9" s="20">
        <v>25.39</v>
      </c>
      <c r="D9" s="21">
        <f>B9*60+C9</f>
        <v>25.39</v>
      </c>
      <c r="E9" s="22">
        <v>25.39</v>
      </c>
      <c r="F9" s="23">
        <f>E9*1%</f>
        <v>0.25390000000000001</v>
      </c>
      <c r="G9" s="24">
        <f>E9-F9</f>
        <v>25.136099999999999</v>
      </c>
      <c r="H9" s="25">
        <f>E9+F9</f>
        <v>25.643900000000002</v>
      </c>
      <c r="I9" s="26" t="s">
        <v>213</v>
      </c>
      <c r="K9" s="27" t="s">
        <v>14</v>
      </c>
      <c r="L9" s="27">
        <v>25.39</v>
      </c>
      <c r="M9" s="28" t="s">
        <v>213</v>
      </c>
    </row>
    <row r="10" spans="1:13" ht="12" customHeight="1" x14ac:dyDescent="0.25">
      <c r="A10" s="18">
        <v>2018</v>
      </c>
      <c r="B10" s="18">
        <v>0</v>
      </c>
      <c r="C10" s="24">
        <v>25.39</v>
      </c>
      <c r="D10" s="21">
        <f>B10*60+C10</f>
        <v>25.39</v>
      </c>
      <c r="E10" s="26" t="s">
        <v>213</v>
      </c>
      <c r="F10" s="4"/>
      <c r="G10" s="24">
        <f>G9</f>
        <v>25.136099999999999</v>
      </c>
      <c r="H10" s="25">
        <f>H9</f>
        <v>25.643900000000002</v>
      </c>
      <c r="I10" s="29"/>
      <c r="K10" s="27" t="s">
        <v>15</v>
      </c>
      <c r="L10" s="27">
        <f>L9*1.1</f>
        <v>27.929000000000002</v>
      </c>
      <c r="M10" s="28" t="s">
        <v>614</v>
      </c>
    </row>
    <row r="11" spans="1:13" ht="12" customHeight="1" x14ac:dyDescent="0.25">
      <c r="A11" s="18">
        <v>2017</v>
      </c>
      <c r="B11" s="18">
        <v>0</v>
      </c>
      <c r="C11" s="24">
        <v>25.39</v>
      </c>
      <c r="D11" s="21">
        <f>B11*60+C11</f>
        <v>25.39</v>
      </c>
      <c r="E11" s="13"/>
      <c r="F11" s="4"/>
      <c r="H11" s="2"/>
      <c r="I11" s="30"/>
      <c r="K11" s="27" t="s">
        <v>16</v>
      </c>
      <c r="L11" s="27">
        <f>L9*1.25</f>
        <v>31.737500000000001</v>
      </c>
      <c r="M11" s="28" t="s">
        <v>473</v>
      </c>
    </row>
    <row r="12" spans="1:13" ht="12" customHeight="1" x14ac:dyDescent="0.25">
      <c r="B12" s="18">
        <f>SUM(B9:B11)*60</f>
        <v>0</v>
      </c>
      <c r="C12" s="24">
        <f>SUM(C9:C11)</f>
        <v>76.17</v>
      </c>
      <c r="D12" s="25">
        <f>B12+(SUM(C9:C11))</f>
        <v>76.17</v>
      </c>
      <c r="E12" s="30" t="s">
        <v>17</v>
      </c>
      <c r="F12" s="31">
        <f>AVERAGE(D9:D11)</f>
        <v>25.39</v>
      </c>
      <c r="G12" s="24">
        <f>F12</f>
        <v>25.39</v>
      </c>
      <c r="H12" s="2"/>
      <c r="I12" s="30"/>
      <c r="K12" s="27" t="s">
        <v>18</v>
      </c>
      <c r="L12" s="27">
        <f>L9*1.45</f>
        <v>36.8155</v>
      </c>
      <c r="M12" s="28" t="s">
        <v>261</v>
      </c>
    </row>
    <row r="13" spans="1:13" ht="12" customHeight="1" x14ac:dyDescent="0.25">
      <c r="D13" s="2"/>
      <c r="E13" s="30"/>
      <c r="F13" s="32"/>
      <c r="H13" s="2"/>
      <c r="I13" s="30"/>
      <c r="M13" s="33"/>
    </row>
    <row r="14" spans="1:13" ht="12" customHeight="1" x14ac:dyDescent="0.25">
      <c r="A14" s="96" t="s">
        <v>19</v>
      </c>
      <c r="B14" s="97"/>
      <c r="D14" s="2"/>
      <c r="E14" s="3" t="s">
        <v>6</v>
      </c>
      <c r="F14" s="5" t="s">
        <v>7</v>
      </c>
      <c r="H14" s="2"/>
      <c r="I14" s="3"/>
      <c r="M14" s="33"/>
    </row>
    <row r="15" spans="1:13" ht="12" customHeight="1" x14ac:dyDescent="0.25">
      <c r="D15" s="2"/>
      <c r="E15" s="6" t="s">
        <v>8</v>
      </c>
      <c r="F15" s="7" t="s">
        <v>9</v>
      </c>
      <c r="G15" s="8" t="s">
        <v>10</v>
      </c>
      <c r="H15" s="9" t="s">
        <v>11</v>
      </c>
      <c r="I15" s="10" t="s">
        <v>8</v>
      </c>
      <c r="M15" s="33"/>
    </row>
    <row r="16" spans="1:13" ht="13.2" x14ac:dyDescent="0.25">
      <c r="B16" s="11" t="s">
        <v>12</v>
      </c>
      <c r="C16" s="12" t="s">
        <v>13</v>
      </c>
      <c r="D16" s="2"/>
      <c r="E16" s="13"/>
      <c r="F16" s="14"/>
      <c r="G16" s="15"/>
      <c r="H16" s="16"/>
      <c r="I16" s="17"/>
      <c r="M16" s="33"/>
    </row>
    <row r="17" spans="1:13" ht="13.2" x14ac:dyDescent="0.25">
      <c r="A17" s="18">
        <v>2019</v>
      </c>
      <c r="B17" s="19">
        <v>0</v>
      </c>
      <c r="C17" s="20">
        <v>54.29</v>
      </c>
      <c r="D17" s="21">
        <f>B17*60+C17</f>
        <v>54.29</v>
      </c>
      <c r="E17" s="22">
        <v>54.29</v>
      </c>
      <c r="F17" s="23">
        <f>E17*1%</f>
        <v>0.54290000000000005</v>
      </c>
      <c r="G17" s="24">
        <f>E17-F17</f>
        <v>53.747099999999996</v>
      </c>
      <c r="H17" s="25">
        <f>E17+F17</f>
        <v>54.832900000000002</v>
      </c>
      <c r="I17" s="34" t="s">
        <v>214</v>
      </c>
      <c r="K17" s="27" t="s">
        <v>14</v>
      </c>
      <c r="L17" s="27">
        <v>54.29</v>
      </c>
      <c r="M17" s="28" t="s">
        <v>214</v>
      </c>
    </row>
    <row r="18" spans="1:13" ht="13.2" x14ac:dyDescent="0.25">
      <c r="A18" s="18">
        <v>2018</v>
      </c>
      <c r="B18" s="18">
        <v>0</v>
      </c>
      <c r="C18" s="24">
        <v>54.29</v>
      </c>
      <c r="D18" s="21">
        <f>B18*60+C18</f>
        <v>54.29</v>
      </c>
      <c r="E18" s="26" t="s">
        <v>214</v>
      </c>
      <c r="F18" s="4"/>
      <c r="G18" s="24">
        <f>G17</f>
        <v>53.747099999999996</v>
      </c>
      <c r="H18" s="25">
        <f>H17</f>
        <v>54.832900000000002</v>
      </c>
      <c r="I18" s="35"/>
      <c r="K18" s="27" t="s">
        <v>15</v>
      </c>
      <c r="L18" s="27">
        <f>L17*1.1</f>
        <v>59.719000000000001</v>
      </c>
      <c r="M18" s="28" t="s">
        <v>516</v>
      </c>
    </row>
    <row r="19" spans="1:13" ht="12" customHeight="1" x14ac:dyDescent="0.25">
      <c r="A19" s="18">
        <v>2017</v>
      </c>
      <c r="B19" s="18">
        <v>0</v>
      </c>
      <c r="C19" s="24">
        <v>54.29</v>
      </c>
      <c r="D19" s="36">
        <f>B19*60+C19</f>
        <v>54.29</v>
      </c>
      <c r="E19" s="13"/>
      <c r="F19" s="4"/>
      <c r="H19" s="2"/>
      <c r="I19" s="30"/>
      <c r="K19" s="27" t="s">
        <v>16</v>
      </c>
      <c r="L19" s="27">
        <f>L17*1.25</f>
        <v>67.862499999999997</v>
      </c>
      <c r="M19" s="28" t="s">
        <v>206</v>
      </c>
    </row>
    <row r="20" spans="1:13" ht="12" customHeight="1" x14ac:dyDescent="0.25">
      <c r="B20" s="18">
        <f>SUM(B17:B19)*60</f>
        <v>0</v>
      </c>
      <c r="C20" s="24">
        <f>SUM(C17:C19)</f>
        <v>162.87</v>
      </c>
      <c r="D20" s="25">
        <f>B20+(SUM(C17:C19))</f>
        <v>162.87</v>
      </c>
      <c r="E20" s="30" t="s">
        <v>17</v>
      </c>
      <c r="F20" s="31">
        <f>AVERAGE(D17:D19)</f>
        <v>54.29</v>
      </c>
      <c r="G20" s="24">
        <f>F20</f>
        <v>54.29</v>
      </c>
      <c r="H20" s="2"/>
      <c r="I20" s="30"/>
      <c r="K20" s="27" t="s">
        <v>18</v>
      </c>
      <c r="L20" s="27">
        <f>L17*1.45</f>
        <v>78.720500000000001</v>
      </c>
      <c r="M20" s="28" t="s">
        <v>311</v>
      </c>
    </row>
    <row r="21" spans="1:13" ht="12" customHeight="1" x14ac:dyDescent="0.25">
      <c r="D21" s="2"/>
      <c r="E21" s="30"/>
      <c r="F21" s="4"/>
      <c r="H21" s="2"/>
      <c r="I21" s="30"/>
    </row>
    <row r="22" spans="1:13" ht="12" customHeight="1" x14ac:dyDescent="0.25">
      <c r="A22" s="96" t="s">
        <v>26</v>
      </c>
      <c r="B22" s="97"/>
      <c r="D22" s="2"/>
      <c r="E22" s="3" t="s">
        <v>6</v>
      </c>
      <c r="F22" s="5" t="s">
        <v>7</v>
      </c>
      <c r="H22" s="2"/>
      <c r="I22" s="3"/>
    </row>
    <row r="23" spans="1:13" ht="12" customHeight="1" x14ac:dyDescent="0.25">
      <c r="D23" s="2"/>
      <c r="E23" s="6" t="s">
        <v>8</v>
      </c>
      <c r="F23" s="7" t="s">
        <v>9</v>
      </c>
      <c r="G23" s="8" t="s">
        <v>10</v>
      </c>
      <c r="H23" s="9" t="s">
        <v>11</v>
      </c>
      <c r="I23" s="10" t="s">
        <v>8</v>
      </c>
    </row>
    <row r="24" spans="1:13" ht="13.2" x14ac:dyDescent="0.25">
      <c r="B24" s="11" t="s">
        <v>12</v>
      </c>
      <c r="C24" s="12" t="s">
        <v>13</v>
      </c>
      <c r="D24" s="2"/>
      <c r="E24" s="13"/>
      <c r="F24" s="14"/>
      <c r="G24" s="15"/>
      <c r="H24" s="16"/>
      <c r="I24" s="17"/>
    </row>
    <row r="25" spans="1:13" ht="13.2" x14ac:dyDescent="0.25">
      <c r="A25" s="18">
        <v>2019</v>
      </c>
      <c r="B25" s="19">
        <v>1</v>
      </c>
      <c r="C25" s="20">
        <v>56.39</v>
      </c>
      <c r="D25" s="21">
        <f>B25*60+C25</f>
        <v>116.39</v>
      </c>
      <c r="E25" s="22">
        <v>116.39</v>
      </c>
      <c r="F25" s="23">
        <f>E25*1%</f>
        <v>1.1638999999999999</v>
      </c>
      <c r="G25" s="24">
        <f>E25-F25</f>
        <v>115.2261</v>
      </c>
      <c r="H25" s="25">
        <f>E25+F25</f>
        <v>117.5539</v>
      </c>
      <c r="I25" s="38" t="s">
        <v>215</v>
      </c>
      <c r="K25" s="27" t="s">
        <v>14</v>
      </c>
      <c r="L25" s="27">
        <v>116.39</v>
      </c>
      <c r="M25" s="28" t="s">
        <v>215</v>
      </c>
    </row>
    <row r="26" spans="1:13" ht="13.2" x14ac:dyDescent="0.25">
      <c r="A26" s="18">
        <v>2018</v>
      </c>
      <c r="B26" s="18">
        <v>1</v>
      </c>
      <c r="C26" s="24">
        <v>56.39</v>
      </c>
      <c r="D26" s="25">
        <f>B26*60+C26</f>
        <v>116.39</v>
      </c>
      <c r="E26" s="38" t="s">
        <v>215</v>
      </c>
      <c r="F26" s="4"/>
      <c r="G26" s="24">
        <f>G25-120</f>
        <v>-4.7738999999999976</v>
      </c>
      <c r="H26" s="25">
        <f>H25-120</f>
        <v>-2.4461000000000013</v>
      </c>
      <c r="I26" s="29"/>
      <c r="K26" s="27" t="s">
        <v>15</v>
      </c>
      <c r="L26" s="27">
        <f>L25*1.1</f>
        <v>128.02900000000002</v>
      </c>
      <c r="M26" s="28" t="s">
        <v>615</v>
      </c>
    </row>
    <row r="27" spans="1:13" ht="12" customHeight="1" x14ac:dyDescent="0.25">
      <c r="A27" s="18">
        <v>2017</v>
      </c>
      <c r="B27" s="18">
        <v>1</v>
      </c>
      <c r="C27" s="24">
        <v>56.39</v>
      </c>
      <c r="D27" s="25">
        <f>B27*60+C27</f>
        <v>116.39</v>
      </c>
      <c r="E27" s="13"/>
      <c r="F27" s="4"/>
      <c r="H27" s="2"/>
      <c r="I27" s="39"/>
      <c r="K27" s="27" t="s">
        <v>16</v>
      </c>
      <c r="L27" s="27">
        <f>L25*1.25</f>
        <v>145.48750000000001</v>
      </c>
      <c r="M27" s="28" t="s">
        <v>474</v>
      </c>
    </row>
    <row r="28" spans="1:13" ht="12" customHeight="1" x14ac:dyDescent="0.25">
      <c r="B28" s="18">
        <f>SUM(B25:B27)*60</f>
        <v>180</v>
      </c>
      <c r="C28" s="24">
        <f>SUM(C25:C27)</f>
        <v>169.17000000000002</v>
      </c>
      <c r="D28" s="25">
        <f>B28+(SUM(C25:C27))</f>
        <v>349.17</v>
      </c>
      <c r="E28" s="30" t="s">
        <v>17</v>
      </c>
      <c r="F28" s="31">
        <f>AVERAGE(D25:D27)</f>
        <v>116.39</v>
      </c>
      <c r="G28" s="24">
        <f>F28-120</f>
        <v>-3.6099999999999994</v>
      </c>
      <c r="H28" s="2"/>
      <c r="I28" s="30"/>
      <c r="K28" s="27" t="s">
        <v>18</v>
      </c>
      <c r="L28" s="27">
        <f>L25*1.45</f>
        <v>168.7655</v>
      </c>
      <c r="M28" s="28" t="s">
        <v>381</v>
      </c>
    </row>
    <row r="29" spans="1:13" ht="12" customHeight="1" x14ac:dyDescent="0.25">
      <c r="D29" s="2"/>
      <c r="E29" s="30"/>
      <c r="F29" s="4"/>
      <c r="H29" s="2"/>
      <c r="I29" s="30"/>
    </row>
    <row r="30" spans="1:13" ht="12" customHeight="1" x14ac:dyDescent="0.25">
      <c r="A30" s="96" t="s">
        <v>28</v>
      </c>
      <c r="B30" s="97"/>
      <c r="D30" s="2"/>
      <c r="E30" s="3" t="s">
        <v>6</v>
      </c>
      <c r="F30" s="5" t="s">
        <v>7</v>
      </c>
      <c r="H30" s="2"/>
      <c r="I30" s="3"/>
    </row>
    <row r="31" spans="1:13" ht="12" customHeight="1" x14ac:dyDescent="0.25">
      <c r="D31" s="2"/>
      <c r="E31" s="6" t="s">
        <v>8</v>
      </c>
      <c r="F31" s="7" t="s">
        <v>9</v>
      </c>
      <c r="G31" s="8" t="s">
        <v>10</v>
      </c>
      <c r="H31" s="9" t="s">
        <v>11</v>
      </c>
      <c r="I31" s="10" t="s">
        <v>8</v>
      </c>
    </row>
    <row r="32" spans="1:13" ht="13.2" x14ac:dyDescent="0.25">
      <c r="B32" s="11" t="s">
        <v>12</v>
      </c>
      <c r="C32" s="12" t="s">
        <v>13</v>
      </c>
      <c r="D32" s="2"/>
      <c r="E32" s="13"/>
      <c r="F32" s="14"/>
      <c r="G32" s="15"/>
      <c r="H32" s="16"/>
      <c r="I32" s="17"/>
    </row>
    <row r="33" spans="1:13" ht="13.2" x14ac:dyDescent="0.25">
      <c r="A33" s="18">
        <v>2019</v>
      </c>
      <c r="B33" s="15">
        <v>5</v>
      </c>
      <c r="C33" s="19">
        <v>13.19</v>
      </c>
      <c r="D33" s="2">
        <f>B33*60+C33</f>
        <v>313.19</v>
      </c>
      <c r="E33" s="10">
        <v>313.19</v>
      </c>
      <c r="F33" s="23">
        <f>E33*1%</f>
        <v>3.1318999999999999</v>
      </c>
      <c r="G33" s="24">
        <f>E33-F33</f>
        <v>310.05810000000002</v>
      </c>
      <c r="H33" s="25">
        <f>E33+F33</f>
        <v>316.32189999999997</v>
      </c>
      <c r="I33" s="38" t="s">
        <v>216</v>
      </c>
      <c r="K33" s="27" t="s">
        <v>14</v>
      </c>
      <c r="L33" s="27">
        <v>313.19</v>
      </c>
      <c r="M33" s="28" t="s">
        <v>216</v>
      </c>
    </row>
    <row r="34" spans="1:13" ht="13.2" x14ac:dyDescent="0.25">
      <c r="A34" s="18">
        <v>2018</v>
      </c>
      <c r="B34" s="1">
        <v>5</v>
      </c>
      <c r="C34" s="18">
        <v>13.19</v>
      </c>
      <c r="D34" s="2">
        <f>B34*60+C34</f>
        <v>313.19</v>
      </c>
      <c r="E34" s="38" t="s">
        <v>216</v>
      </c>
      <c r="F34" s="4"/>
      <c r="G34" s="40">
        <f>G33-300</f>
        <v>10.058100000000024</v>
      </c>
      <c r="H34" s="41">
        <f>H33-300</f>
        <v>16.321899999999971</v>
      </c>
      <c r="I34" s="29"/>
      <c r="K34" s="27" t="s">
        <v>15</v>
      </c>
      <c r="L34" s="27">
        <f>L33*1.1</f>
        <v>344.50900000000001</v>
      </c>
      <c r="M34" s="28" t="s">
        <v>616</v>
      </c>
    </row>
    <row r="35" spans="1:13" ht="12" customHeight="1" x14ac:dyDescent="0.25">
      <c r="A35" s="18">
        <v>2017</v>
      </c>
      <c r="B35" s="1">
        <v>5</v>
      </c>
      <c r="C35" s="18">
        <v>13.19</v>
      </c>
      <c r="D35" s="2">
        <f>B35*60+C35</f>
        <v>313.19</v>
      </c>
      <c r="E35" s="13"/>
      <c r="F35" s="4"/>
      <c r="H35" s="2"/>
      <c r="I35" s="30"/>
      <c r="K35" s="27" t="s">
        <v>16</v>
      </c>
      <c r="L35" s="27">
        <f>L33*1.25</f>
        <v>391.48750000000001</v>
      </c>
      <c r="M35" s="28" t="s">
        <v>475</v>
      </c>
    </row>
    <row r="36" spans="1:13" ht="12" customHeight="1" x14ac:dyDescent="0.25">
      <c r="B36" s="18">
        <f>SUM(B33:B35)*60</f>
        <v>900</v>
      </c>
      <c r="C36" s="24">
        <f>SUM(C33:C35)</f>
        <v>39.57</v>
      </c>
      <c r="D36" s="41">
        <f>B36+C36</f>
        <v>939.57</v>
      </c>
      <c r="E36" s="30" t="s">
        <v>17</v>
      </c>
      <c r="F36" s="31">
        <f>AVERAGE(D33:D35)</f>
        <v>313.19</v>
      </c>
      <c r="G36" s="40">
        <f>F36-300</f>
        <v>13.189999999999998</v>
      </c>
      <c r="H36" s="2"/>
      <c r="I36" s="42"/>
      <c r="K36" s="27" t="s">
        <v>18</v>
      </c>
      <c r="L36" s="27">
        <f>L33*1.45</f>
        <v>454.12549999999999</v>
      </c>
      <c r="M36" s="28" t="s">
        <v>382</v>
      </c>
    </row>
    <row r="37" spans="1:13" ht="12" customHeight="1" x14ac:dyDescent="0.25">
      <c r="D37" s="2"/>
      <c r="E37" s="30"/>
      <c r="F37" s="4"/>
      <c r="H37" s="2"/>
      <c r="I37" s="30"/>
    </row>
    <row r="38" spans="1:13" ht="12" customHeight="1" x14ac:dyDescent="0.25">
      <c r="A38" s="96" t="s">
        <v>30</v>
      </c>
      <c r="B38" s="97"/>
      <c r="D38" s="2"/>
      <c r="E38" s="3" t="s">
        <v>6</v>
      </c>
      <c r="F38" s="5" t="s">
        <v>7</v>
      </c>
      <c r="H38" s="2"/>
      <c r="I38" s="3"/>
    </row>
    <row r="39" spans="1:13" ht="12" customHeight="1" x14ac:dyDescent="0.25">
      <c r="D39" s="2"/>
      <c r="E39" s="6" t="s">
        <v>8</v>
      </c>
      <c r="F39" s="7" t="s">
        <v>9</v>
      </c>
      <c r="G39" s="8" t="s">
        <v>10</v>
      </c>
      <c r="H39" s="9" t="s">
        <v>11</v>
      </c>
      <c r="I39" s="10" t="s">
        <v>8</v>
      </c>
    </row>
    <row r="40" spans="1:13" ht="13.2" x14ac:dyDescent="0.25">
      <c r="B40" s="11" t="s">
        <v>12</v>
      </c>
      <c r="C40" s="12" t="s">
        <v>13</v>
      </c>
      <c r="D40" s="2"/>
      <c r="E40" s="13"/>
      <c r="F40" s="14"/>
      <c r="G40" s="15"/>
      <c r="H40" s="16"/>
      <c r="I40" s="17"/>
    </row>
    <row r="41" spans="1:13" ht="13.2" x14ac:dyDescent="0.25">
      <c r="A41" s="18">
        <v>2019</v>
      </c>
      <c r="B41" s="19">
        <v>11</v>
      </c>
      <c r="C41" s="19">
        <v>3.09</v>
      </c>
      <c r="D41" s="25">
        <f>B41*60+C41</f>
        <v>663.09</v>
      </c>
      <c r="E41" s="22">
        <v>663.09</v>
      </c>
      <c r="F41" s="23">
        <f>E41*1%</f>
        <v>6.6309000000000005</v>
      </c>
      <c r="G41" s="24">
        <f>E41-F41</f>
        <v>656.45910000000003</v>
      </c>
      <c r="H41" s="25">
        <f>E41+F41</f>
        <v>669.72090000000003</v>
      </c>
      <c r="I41" s="38" t="s">
        <v>217</v>
      </c>
      <c r="K41" s="27" t="s">
        <v>14</v>
      </c>
      <c r="L41" s="27">
        <v>663.09</v>
      </c>
      <c r="M41" s="28" t="s">
        <v>217</v>
      </c>
    </row>
    <row r="42" spans="1:13" ht="13.2" x14ac:dyDescent="0.25">
      <c r="A42" s="18">
        <v>2018</v>
      </c>
      <c r="B42" s="18">
        <v>11</v>
      </c>
      <c r="C42" s="18">
        <v>3.09</v>
      </c>
      <c r="D42" s="25">
        <f>B42*60+C42</f>
        <v>663.09</v>
      </c>
      <c r="E42" s="38" t="s">
        <v>217</v>
      </c>
      <c r="F42" s="4"/>
      <c r="G42" s="24">
        <f>G41-720</f>
        <v>-63.540899999999965</v>
      </c>
      <c r="H42" s="25">
        <f>H41-720</f>
        <v>-50.279099999999971</v>
      </c>
      <c r="I42" s="29"/>
      <c r="K42" s="27" t="s">
        <v>15</v>
      </c>
      <c r="L42" s="27">
        <f>L41*1.1</f>
        <v>729.39900000000011</v>
      </c>
      <c r="M42" s="28" t="s">
        <v>31</v>
      </c>
    </row>
    <row r="43" spans="1:13" ht="12" customHeight="1" x14ac:dyDescent="0.25">
      <c r="A43" s="18">
        <v>2017</v>
      </c>
      <c r="B43" s="18">
        <v>11</v>
      </c>
      <c r="C43" s="18">
        <v>3.09</v>
      </c>
      <c r="D43" s="25">
        <f>B43*60+C43</f>
        <v>663.09</v>
      </c>
      <c r="E43" s="13"/>
      <c r="F43" s="4"/>
      <c r="H43" s="2"/>
      <c r="I43" s="30"/>
      <c r="K43" s="27" t="s">
        <v>16</v>
      </c>
      <c r="L43" s="27">
        <f>L41*1.25</f>
        <v>828.86250000000007</v>
      </c>
      <c r="M43" s="28" t="s">
        <v>476</v>
      </c>
    </row>
    <row r="44" spans="1:13" ht="12" customHeight="1" x14ac:dyDescent="0.25">
      <c r="B44" s="18">
        <f>SUM(B41:B43)*60</f>
        <v>1980</v>
      </c>
      <c r="C44" s="18">
        <f>SUM(C41:C43)</f>
        <v>9.27</v>
      </c>
      <c r="D44" s="25">
        <f>B44+(SUM(C41:C43))</f>
        <v>1989.27</v>
      </c>
      <c r="E44" s="30" t="s">
        <v>17</v>
      </c>
      <c r="F44" s="31">
        <f>AVERAGE(D41:D43)</f>
        <v>663.09</v>
      </c>
      <c r="G44" s="24">
        <f>F44-720</f>
        <v>-56.909999999999968</v>
      </c>
      <c r="H44" s="2"/>
      <c r="I44" s="30"/>
      <c r="K44" s="27" t="s">
        <v>18</v>
      </c>
      <c r="L44" s="27">
        <f>L41*1.45</f>
        <v>961.48050000000001</v>
      </c>
      <c r="M44" s="28" t="s">
        <v>219</v>
      </c>
    </row>
    <row r="45" spans="1:13" ht="12" customHeight="1" x14ac:dyDescent="0.25">
      <c r="D45" s="2"/>
      <c r="E45" s="30"/>
      <c r="F45" s="4"/>
      <c r="H45" s="2"/>
      <c r="I45" s="30"/>
    </row>
    <row r="46" spans="1:13" ht="12" customHeight="1" x14ac:dyDescent="0.25">
      <c r="A46" s="96" t="s">
        <v>32</v>
      </c>
      <c r="B46" s="97"/>
      <c r="D46" s="2"/>
      <c r="E46" s="3" t="s">
        <v>6</v>
      </c>
      <c r="F46" s="5" t="s">
        <v>7</v>
      </c>
      <c r="H46" s="2"/>
      <c r="I46" s="3"/>
    </row>
    <row r="47" spans="1:13" ht="12" customHeight="1" x14ac:dyDescent="0.25">
      <c r="D47" s="2"/>
      <c r="E47" s="6" t="s">
        <v>8</v>
      </c>
      <c r="F47" s="7" t="s">
        <v>9</v>
      </c>
      <c r="G47" s="8" t="s">
        <v>10</v>
      </c>
      <c r="H47" s="9" t="s">
        <v>11</v>
      </c>
      <c r="I47" s="10" t="s">
        <v>8</v>
      </c>
    </row>
    <row r="48" spans="1:13" ht="13.2" x14ac:dyDescent="0.25">
      <c r="B48" s="11" t="s">
        <v>12</v>
      </c>
      <c r="C48" s="12" t="s">
        <v>13</v>
      </c>
      <c r="D48" s="2"/>
      <c r="E48" s="43"/>
      <c r="F48" s="14"/>
      <c r="G48" s="15"/>
      <c r="H48" s="16"/>
      <c r="I48" s="17"/>
    </row>
    <row r="49" spans="1:13" ht="13.2" x14ac:dyDescent="0.25">
      <c r="A49" s="18">
        <v>2019</v>
      </c>
      <c r="B49" s="19">
        <v>18</v>
      </c>
      <c r="C49" s="20">
        <v>45.29</v>
      </c>
      <c r="D49" s="25">
        <f>B49*60+C49</f>
        <v>1125.29</v>
      </c>
      <c r="E49" s="44">
        <v>1125.29</v>
      </c>
      <c r="F49" s="23">
        <f>E49*1%</f>
        <v>11.2529</v>
      </c>
      <c r="G49" s="24">
        <f>E49-F49</f>
        <v>1114.0371</v>
      </c>
      <c r="H49" s="25">
        <f>E49+F49</f>
        <v>1136.5428999999999</v>
      </c>
      <c r="I49" s="38" t="s">
        <v>218</v>
      </c>
      <c r="K49" s="27" t="s">
        <v>14</v>
      </c>
      <c r="L49" s="27">
        <v>1125.29</v>
      </c>
      <c r="M49" s="28" t="s">
        <v>218</v>
      </c>
    </row>
    <row r="50" spans="1:13" ht="13.2" x14ac:dyDescent="0.25">
      <c r="A50" s="18">
        <v>2018</v>
      </c>
      <c r="B50" s="18">
        <v>18</v>
      </c>
      <c r="C50" s="24">
        <v>45.29</v>
      </c>
      <c r="D50" s="25">
        <f>B50*60+C50</f>
        <v>1125.29</v>
      </c>
      <c r="E50" s="38" t="s">
        <v>218</v>
      </c>
      <c r="F50" s="4"/>
      <c r="G50" s="24">
        <f>G49-1200</f>
        <v>-85.962899999999991</v>
      </c>
      <c r="H50" s="25">
        <f>H49-1200</f>
        <v>-63.457100000000082</v>
      </c>
      <c r="I50" s="29"/>
      <c r="K50" s="27" t="s">
        <v>15</v>
      </c>
      <c r="L50" s="27">
        <f>L49*1.1</f>
        <v>1237.819</v>
      </c>
      <c r="M50" s="28" t="s">
        <v>617</v>
      </c>
    </row>
    <row r="51" spans="1:13" ht="12" customHeight="1" x14ac:dyDescent="0.25">
      <c r="A51" s="18">
        <v>2017</v>
      </c>
      <c r="B51" s="18">
        <v>18</v>
      </c>
      <c r="C51" s="24">
        <v>45.29</v>
      </c>
      <c r="D51" s="25">
        <f>B51*60+C51</f>
        <v>1125.29</v>
      </c>
      <c r="E51" s="13"/>
      <c r="F51" s="4"/>
      <c r="H51" s="2"/>
      <c r="I51" s="30"/>
      <c r="K51" s="27" t="s">
        <v>16</v>
      </c>
      <c r="L51" s="27">
        <f>L49*1.25</f>
        <v>1406.6125</v>
      </c>
      <c r="M51" s="28" t="s">
        <v>477</v>
      </c>
    </row>
    <row r="52" spans="1:13" ht="12" customHeight="1" x14ac:dyDescent="0.25">
      <c r="B52" s="18">
        <f>SUM(B49:B51)*60</f>
        <v>3240</v>
      </c>
      <c r="C52" s="24">
        <f>SUM(C49:C51)</f>
        <v>135.87</v>
      </c>
      <c r="D52" s="25">
        <f>B52+(SUM(C49:C51))</f>
        <v>3375.87</v>
      </c>
      <c r="E52" s="45" t="s">
        <v>17</v>
      </c>
      <c r="F52" s="31">
        <f>AVERAGE(D49:D51)</f>
        <v>1125.29</v>
      </c>
      <c r="G52" s="24">
        <f>F52-1200</f>
        <v>-74.710000000000036</v>
      </c>
      <c r="H52" s="2"/>
      <c r="I52" s="42"/>
      <c r="K52" s="27" t="s">
        <v>18</v>
      </c>
      <c r="L52" s="27">
        <f>L49*1.45</f>
        <v>1631.6704999999999</v>
      </c>
      <c r="M52" s="28" t="s">
        <v>345</v>
      </c>
    </row>
    <row r="53" spans="1:13" ht="12" customHeight="1" x14ac:dyDescent="0.25">
      <c r="D53" s="2"/>
      <c r="E53" s="30"/>
      <c r="F53" s="4"/>
      <c r="H53" s="2"/>
      <c r="I53" s="30"/>
    </row>
    <row r="54" spans="1:13" ht="12.75" customHeight="1" x14ac:dyDescent="0.25">
      <c r="A54" s="106" t="s">
        <v>35</v>
      </c>
      <c r="B54" s="107"/>
      <c r="D54" s="2"/>
      <c r="E54" s="3" t="s">
        <v>6</v>
      </c>
      <c r="F54" s="5" t="s">
        <v>7</v>
      </c>
      <c r="H54" s="2"/>
      <c r="I54" s="3"/>
    </row>
    <row r="55" spans="1:13" ht="12.75" customHeight="1" x14ac:dyDescent="0.25">
      <c r="D55" s="2"/>
      <c r="E55" s="6" t="s">
        <v>8</v>
      </c>
      <c r="F55" s="7" t="s">
        <v>9</v>
      </c>
      <c r="G55" s="8" t="s">
        <v>10</v>
      </c>
      <c r="H55" s="9" t="s">
        <v>11</v>
      </c>
      <c r="I55" s="10" t="s">
        <v>8</v>
      </c>
    </row>
    <row r="56" spans="1:13" ht="12.75" customHeight="1" x14ac:dyDescent="0.25">
      <c r="B56" s="11" t="s">
        <v>12</v>
      </c>
      <c r="C56" s="12" t="s">
        <v>13</v>
      </c>
      <c r="D56" s="2"/>
      <c r="E56" s="13"/>
      <c r="F56" s="14"/>
      <c r="G56" s="15"/>
      <c r="H56" s="16"/>
      <c r="I56" s="17"/>
    </row>
    <row r="57" spans="1:13" ht="12.75" customHeight="1" x14ac:dyDescent="0.25">
      <c r="A57" s="18">
        <v>2019</v>
      </c>
      <c r="B57" s="19">
        <v>1</v>
      </c>
      <c r="C57" s="20">
        <v>1.29</v>
      </c>
      <c r="D57" s="21">
        <f>B57*60+C57</f>
        <v>61.29</v>
      </c>
      <c r="E57" s="22">
        <v>61.29</v>
      </c>
      <c r="F57" s="23">
        <f>E57*1%</f>
        <v>0.6129</v>
      </c>
      <c r="G57" s="24">
        <f>E57-F57</f>
        <v>60.677099999999996</v>
      </c>
      <c r="H57" s="25">
        <f>E57+F57</f>
        <v>61.902900000000002</v>
      </c>
      <c r="I57" s="38" t="s">
        <v>220</v>
      </c>
      <c r="K57" s="27" t="s">
        <v>14</v>
      </c>
      <c r="L57" s="27">
        <v>61.29</v>
      </c>
      <c r="M57" s="28" t="s">
        <v>220</v>
      </c>
    </row>
    <row r="58" spans="1:13" ht="12.75" customHeight="1" x14ac:dyDescent="0.25">
      <c r="A58" s="18">
        <v>2018</v>
      </c>
      <c r="B58" s="18">
        <v>1</v>
      </c>
      <c r="C58" s="24">
        <v>1.29</v>
      </c>
      <c r="D58" s="21">
        <f>B58*60+C58</f>
        <v>61.29</v>
      </c>
      <c r="E58" s="38" t="s">
        <v>220</v>
      </c>
      <c r="F58" s="4"/>
      <c r="G58" s="24">
        <f>G57-60</f>
        <v>0.67709999999999582</v>
      </c>
      <c r="H58" s="25">
        <f>H57-60</f>
        <v>1.9029000000000025</v>
      </c>
      <c r="I58" s="35"/>
      <c r="K58" s="27" t="s">
        <v>15</v>
      </c>
      <c r="L58" s="27">
        <f>L57*1.1</f>
        <v>67.419000000000011</v>
      </c>
      <c r="M58" s="28" t="s">
        <v>305</v>
      </c>
    </row>
    <row r="59" spans="1:13" ht="12.75" customHeight="1" x14ac:dyDescent="0.25">
      <c r="A59" s="18">
        <v>2017</v>
      </c>
      <c r="B59" s="18">
        <v>1</v>
      </c>
      <c r="C59" s="24">
        <v>1.29</v>
      </c>
      <c r="D59" s="36">
        <f>B59*60+C59</f>
        <v>61.29</v>
      </c>
      <c r="E59" s="13"/>
      <c r="F59" s="4"/>
      <c r="H59" s="2"/>
      <c r="I59" s="30"/>
      <c r="K59" s="27" t="s">
        <v>16</v>
      </c>
      <c r="L59" s="27">
        <f>L57*1.25</f>
        <v>76.612499999999997</v>
      </c>
      <c r="M59" s="28" t="s">
        <v>478</v>
      </c>
    </row>
    <row r="60" spans="1:13" ht="12.75" customHeight="1" x14ac:dyDescent="0.25">
      <c r="B60" s="18">
        <f>SUM(B57:B59)*60</f>
        <v>180</v>
      </c>
      <c r="C60" s="24">
        <f>SUM(C57:C59)</f>
        <v>3.87</v>
      </c>
      <c r="D60" s="25">
        <f>B60+(SUM(C57:C59))</f>
        <v>183.87</v>
      </c>
      <c r="E60" s="30" t="s">
        <v>17</v>
      </c>
      <c r="F60" s="31">
        <f>AVERAGE(D57:D59)</f>
        <v>61.29</v>
      </c>
      <c r="G60" s="24">
        <f>F60-60</f>
        <v>1.2899999999999991</v>
      </c>
      <c r="H60" s="2"/>
      <c r="I60" s="30"/>
      <c r="K60" s="27" t="s">
        <v>18</v>
      </c>
      <c r="L60" s="27">
        <f>L57*1.45</f>
        <v>88.870499999999993</v>
      </c>
      <c r="M60" s="28" t="s">
        <v>383</v>
      </c>
    </row>
    <row r="61" spans="1:13" ht="12.75" customHeight="1" x14ac:dyDescent="0.25">
      <c r="D61" s="2"/>
      <c r="E61" s="30"/>
      <c r="F61" s="4"/>
      <c r="H61" s="2"/>
      <c r="I61" s="30"/>
    </row>
    <row r="62" spans="1:13" ht="12.75" customHeight="1" x14ac:dyDescent="0.25">
      <c r="A62" s="96" t="s">
        <v>37</v>
      </c>
      <c r="B62" s="97"/>
      <c r="D62" s="2"/>
      <c r="E62" s="3" t="s">
        <v>6</v>
      </c>
      <c r="F62" s="5" t="s">
        <v>7</v>
      </c>
      <c r="H62" s="2"/>
      <c r="I62" s="3"/>
    </row>
    <row r="63" spans="1:13" ht="12.75" customHeight="1" x14ac:dyDescent="0.25">
      <c r="D63" s="2"/>
      <c r="E63" s="6" t="s">
        <v>8</v>
      </c>
      <c r="F63" s="7" t="s">
        <v>9</v>
      </c>
      <c r="G63" s="8" t="s">
        <v>10</v>
      </c>
      <c r="H63" s="9" t="s">
        <v>11</v>
      </c>
      <c r="I63" s="10" t="s">
        <v>8</v>
      </c>
    </row>
    <row r="64" spans="1:13" ht="12.75" customHeight="1" x14ac:dyDescent="0.25">
      <c r="B64" s="11" t="s">
        <v>12</v>
      </c>
      <c r="C64" s="12" t="s">
        <v>13</v>
      </c>
      <c r="D64" s="2"/>
      <c r="E64" s="13"/>
      <c r="F64" s="14"/>
      <c r="G64" s="15"/>
      <c r="H64" s="16"/>
      <c r="I64" s="17"/>
    </row>
    <row r="65" spans="1:13" ht="12.75" customHeight="1" x14ac:dyDescent="0.25">
      <c r="A65" s="18">
        <v>2019</v>
      </c>
      <c r="B65" s="19">
        <v>2</v>
      </c>
      <c r="C65" s="20">
        <v>12.69</v>
      </c>
      <c r="D65" s="21">
        <f>B65*60+C65</f>
        <v>132.69</v>
      </c>
      <c r="E65" s="22">
        <v>132.69</v>
      </c>
      <c r="F65" s="23">
        <f>E65*1%</f>
        <v>1.3269</v>
      </c>
      <c r="G65" s="24">
        <f>E65-F65</f>
        <v>131.3631</v>
      </c>
      <c r="H65" s="25">
        <f>E65+F65</f>
        <v>134.01689999999999</v>
      </c>
      <c r="I65" s="38" t="s">
        <v>221</v>
      </c>
      <c r="K65" s="27" t="s">
        <v>14</v>
      </c>
      <c r="L65" s="27">
        <v>132.69</v>
      </c>
      <c r="M65" s="28" t="s">
        <v>221</v>
      </c>
    </row>
    <row r="66" spans="1:13" ht="12.75" customHeight="1" x14ac:dyDescent="0.25">
      <c r="A66" s="18">
        <v>2018</v>
      </c>
      <c r="B66" s="18">
        <v>2</v>
      </c>
      <c r="C66" s="24">
        <v>12.69</v>
      </c>
      <c r="D66" s="25">
        <f>B66*60+C66</f>
        <v>132.69</v>
      </c>
      <c r="E66" s="38" t="s">
        <v>221</v>
      </c>
      <c r="F66" s="4"/>
      <c r="G66" s="24">
        <f>G65-120</f>
        <v>11.363100000000003</v>
      </c>
      <c r="H66" s="25">
        <f>H65-120</f>
        <v>14.016899999999993</v>
      </c>
      <c r="I66" s="29"/>
      <c r="K66" s="27" t="s">
        <v>15</v>
      </c>
      <c r="L66" s="27">
        <f>L65*1.1</f>
        <v>145.959</v>
      </c>
      <c r="M66" s="28" t="s">
        <v>618</v>
      </c>
    </row>
    <row r="67" spans="1:13" ht="12.75" customHeight="1" x14ac:dyDescent="0.25">
      <c r="A67" s="18">
        <v>2017</v>
      </c>
      <c r="B67" s="18">
        <v>2</v>
      </c>
      <c r="C67" s="24">
        <v>12.69</v>
      </c>
      <c r="D67" s="25">
        <f>B67*60+C67</f>
        <v>132.69</v>
      </c>
      <c r="E67" s="13"/>
      <c r="F67" s="4"/>
      <c r="H67" s="2"/>
      <c r="I67" s="39"/>
      <c r="K67" s="27" t="s">
        <v>16</v>
      </c>
      <c r="L67" s="27">
        <f>L65*1.25</f>
        <v>165.86250000000001</v>
      </c>
      <c r="M67" s="28" t="s">
        <v>479</v>
      </c>
    </row>
    <row r="68" spans="1:13" ht="12.75" customHeight="1" x14ac:dyDescent="0.25">
      <c r="B68" s="18">
        <f>SUM(B65:B67)*60</f>
        <v>360</v>
      </c>
      <c r="C68" s="24">
        <f>SUM(C65:C67)</f>
        <v>38.07</v>
      </c>
      <c r="D68" s="25">
        <f>B68+(SUM(C65:C67))</f>
        <v>398.07</v>
      </c>
      <c r="E68" s="30" t="s">
        <v>17</v>
      </c>
      <c r="F68" s="31">
        <f>AVERAGE(D65:D67)</f>
        <v>132.69</v>
      </c>
      <c r="G68" s="24">
        <f>F68-120</f>
        <v>12.689999999999998</v>
      </c>
      <c r="H68" s="2"/>
      <c r="I68" s="30"/>
      <c r="K68" s="27" t="s">
        <v>18</v>
      </c>
      <c r="L68" s="27">
        <f>L65*1.45</f>
        <v>192.40049999999999</v>
      </c>
      <c r="M68" s="28" t="s">
        <v>384</v>
      </c>
    </row>
    <row r="69" spans="1:13" ht="12.75" customHeight="1" x14ac:dyDescent="0.25">
      <c r="I69" s="37"/>
    </row>
    <row r="70" spans="1:13" ht="12.75" customHeight="1" x14ac:dyDescent="0.25">
      <c r="A70" s="96" t="s">
        <v>39</v>
      </c>
      <c r="B70" s="97"/>
      <c r="D70" s="2"/>
      <c r="E70" s="3" t="s">
        <v>6</v>
      </c>
      <c r="F70" s="5" t="s">
        <v>7</v>
      </c>
      <c r="H70" s="2"/>
      <c r="I70" s="3"/>
    </row>
    <row r="71" spans="1:13" ht="12.75" customHeight="1" x14ac:dyDescent="0.25">
      <c r="D71" s="2"/>
      <c r="E71" s="6" t="s">
        <v>8</v>
      </c>
      <c r="F71" s="7" t="s">
        <v>9</v>
      </c>
      <c r="G71" s="8" t="s">
        <v>10</v>
      </c>
      <c r="H71" s="9" t="s">
        <v>11</v>
      </c>
      <c r="I71" s="10" t="s">
        <v>8</v>
      </c>
    </row>
    <row r="72" spans="1:13" ht="12.75" customHeight="1" x14ac:dyDescent="0.25">
      <c r="B72" s="11" t="s">
        <v>12</v>
      </c>
      <c r="C72" s="12" t="s">
        <v>13</v>
      </c>
      <c r="D72" s="2"/>
      <c r="E72" s="13"/>
      <c r="F72" s="14"/>
      <c r="G72" s="15"/>
      <c r="H72" s="16"/>
      <c r="I72" s="17"/>
    </row>
    <row r="73" spans="1:13" ht="12.75" customHeight="1" x14ac:dyDescent="0.25">
      <c r="A73" s="18">
        <v>2019</v>
      </c>
      <c r="B73" s="19">
        <v>1</v>
      </c>
      <c r="C73" s="20">
        <v>10.69</v>
      </c>
      <c r="D73" s="21">
        <f>B73*60+C73</f>
        <v>70.69</v>
      </c>
      <c r="E73" s="22">
        <v>70.69</v>
      </c>
      <c r="F73" s="23">
        <f>E73*1%</f>
        <v>0.70689999999999997</v>
      </c>
      <c r="G73" s="24">
        <f>E73-F73</f>
        <v>69.983099999999993</v>
      </c>
      <c r="H73" s="25">
        <f>E73+F73</f>
        <v>71.396900000000002</v>
      </c>
      <c r="I73" s="38" t="s">
        <v>222</v>
      </c>
      <c r="K73" s="27" t="s">
        <v>14</v>
      </c>
      <c r="L73" s="27">
        <v>70.69</v>
      </c>
      <c r="M73" s="28" t="s">
        <v>222</v>
      </c>
    </row>
    <row r="74" spans="1:13" ht="12.75" customHeight="1" x14ac:dyDescent="0.25">
      <c r="A74" s="18">
        <v>2018</v>
      </c>
      <c r="B74" s="18">
        <v>1</v>
      </c>
      <c r="C74" s="24">
        <v>10.69</v>
      </c>
      <c r="D74" s="21">
        <f>B74*60+C74</f>
        <v>70.69</v>
      </c>
      <c r="E74" s="38" t="s">
        <v>222</v>
      </c>
      <c r="F74" s="4"/>
      <c r="G74" s="24">
        <f>G73-60</f>
        <v>9.9830999999999932</v>
      </c>
      <c r="H74" s="25">
        <f>H73-60</f>
        <v>11.396900000000002</v>
      </c>
      <c r="I74" s="35"/>
      <c r="K74" s="27" t="s">
        <v>15</v>
      </c>
      <c r="L74" s="27">
        <f>L73*1.1</f>
        <v>77.759</v>
      </c>
      <c r="M74" s="28" t="s">
        <v>297</v>
      </c>
    </row>
    <row r="75" spans="1:13" ht="12.75" customHeight="1" x14ac:dyDescent="0.25">
      <c r="A75" s="18">
        <v>2017</v>
      </c>
      <c r="B75" s="18">
        <v>1</v>
      </c>
      <c r="C75" s="24">
        <v>10.69</v>
      </c>
      <c r="D75" s="36">
        <f>B75*60+C75</f>
        <v>70.69</v>
      </c>
      <c r="E75" s="13"/>
      <c r="F75" s="4"/>
      <c r="H75" s="2"/>
      <c r="I75" s="30"/>
      <c r="K75" s="27" t="s">
        <v>16</v>
      </c>
      <c r="L75" s="27">
        <f>L73*1.25</f>
        <v>88.362499999999997</v>
      </c>
      <c r="M75" s="28" t="s">
        <v>446</v>
      </c>
    </row>
    <row r="76" spans="1:13" ht="12.75" customHeight="1" x14ac:dyDescent="0.25">
      <c r="B76" s="18">
        <f>SUM(B73:B75)*60</f>
        <v>180</v>
      </c>
      <c r="C76" s="24">
        <f>SUM(C73:C75)</f>
        <v>32.07</v>
      </c>
      <c r="D76" s="25">
        <f>B76+(SUM(C73:C75))</f>
        <v>212.07</v>
      </c>
      <c r="E76" s="30" t="s">
        <v>17</v>
      </c>
      <c r="F76" s="31">
        <f>AVERAGE(D73:D75)</f>
        <v>70.69</v>
      </c>
      <c r="G76" s="24">
        <f>F76-60</f>
        <v>10.689999999999998</v>
      </c>
      <c r="H76" s="2"/>
      <c r="I76" s="30"/>
      <c r="K76" s="27" t="s">
        <v>18</v>
      </c>
      <c r="L76" s="27">
        <f>L73*1.45</f>
        <v>102.50049999999999</v>
      </c>
      <c r="M76" s="28" t="s">
        <v>385</v>
      </c>
    </row>
    <row r="77" spans="1:13" ht="12.75" customHeight="1" x14ac:dyDescent="0.25">
      <c r="D77" s="2"/>
      <c r="E77" s="30"/>
      <c r="F77" s="4"/>
      <c r="H77" s="2"/>
      <c r="I77" s="30"/>
    </row>
    <row r="78" spans="1:13" ht="12.75" customHeight="1" x14ac:dyDescent="0.25">
      <c r="A78" s="96" t="s">
        <v>41</v>
      </c>
      <c r="B78" s="97"/>
      <c r="D78" s="2"/>
      <c r="E78" s="3" t="s">
        <v>6</v>
      </c>
      <c r="F78" s="5" t="s">
        <v>7</v>
      </c>
      <c r="H78" s="2"/>
      <c r="I78" s="3"/>
    </row>
    <row r="79" spans="1:13" ht="12.75" customHeight="1" x14ac:dyDescent="0.25">
      <c r="D79" s="2"/>
      <c r="E79" s="6" t="s">
        <v>8</v>
      </c>
      <c r="F79" s="7" t="s">
        <v>9</v>
      </c>
      <c r="G79" s="8" t="s">
        <v>10</v>
      </c>
      <c r="H79" s="9" t="s">
        <v>11</v>
      </c>
      <c r="I79" s="10" t="s">
        <v>8</v>
      </c>
    </row>
    <row r="80" spans="1:13" ht="12.75" customHeight="1" x14ac:dyDescent="0.25">
      <c r="B80" s="11" t="s">
        <v>12</v>
      </c>
      <c r="C80" s="12" t="s">
        <v>13</v>
      </c>
      <c r="D80" s="2"/>
      <c r="E80" s="13"/>
      <c r="F80" s="14"/>
      <c r="G80" s="15"/>
      <c r="H80" s="16"/>
      <c r="I80" s="17"/>
    </row>
    <row r="81" spans="1:13" ht="12.75" customHeight="1" x14ac:dyDescent="0.25">
      <c r="A81" s="18">
        <v>2019</v>
      </c>
      <c r="B81" s="19">
        <v>2</v>
      </c>
      <c r="C81" s="20">
        <v>33.69</v>
      </c>
      <c r="D81" s="21">
        <f>B81*60+C81</f>
        <v>153.69</v>
      </c>
      <c r="E81" s="22">
        <v>153.69</v>
      </c>
      <c r="F81" s="23">
        <f>E81*1%</f>
        <v>1.5368999999999999</v>
      </c>
      <c r="G81" s="24">
        <f>E81-F81</f>
        <v>152.15309999999999</v>
      </c>
      <c r="H81" s="25">
        <f>E81+F81</f>
        <v>155.2269</v>
      </c>
      <c r="I81" s="38" t="s">
        <v>223</v>
      </c>
      <c r="K81" s="27" t="s">
        <v>14</v>
      </c>
      <c r="L81" s="27">
        <v>153.69</v>
      </c>
      <c r="M81" s="28" t="s">
        <v>223</v>
      </c>
    </row>
    <row r="82" spans="1:13" ht="12.75" customHeight="1" x14ac:dyDescent="0.25">
      <c r="A82" s="18">
        <v>2018</v>
      </c>
      <c r="B82" s="18">
        <v>2</v>
      </c>
      <c r="C82" s="24">
        <v>33.69</v>
      </c>
      <c r="D82" s="25">
        <f>B82*60+C82</f>
        <v>153.69</v>
      </c>
      <c r="E82" s="38" t="s">
        <v>223</v>
      </c>
      <c r="F82" s="4"/>
      <c r="G82" s="24">
        <f>G81-120</f>
        <v>32.153099999999995</v>
      </c>
      <c r="H82" s="25">
        <f>H81-120</f>
        <v>35.226900000000001</v>
      </c>
      <c r="I82" s="29"/>
      <c r="K82" s="27" t="s">
        <v>15</v>
      </c>
      <c r="L82" s="27">
        <f>L81*1.1</f>
        <v>169.059</v>
      </c>
      <c r="M82" s="28" t="s">
        <v>619</v>
      </c>
    </row>
    <row r="83" spans="1:13" ht="12.75" customHeight="1" x14ac:dyDescent="0.25">
      <c r="A83" s="18">
        <v>2017</v>
      </c>
      <c r="B83" s="18">
        <v>2</v>
      </c>
      <c r="C83" s="24">
        <v>33.69</v>
      </c>
      <c r="D83" s="25">
        <f>B83*60+C83</f>
        <v>153.69</v>
      </c>
      <c r="E83" s="13"/>
      <c r="F83" s="4"/>
      <c r="H83" s="2"/>
      <c r="I83" s="39"/>
      <c r="K83" s="27" t="s">
        <v>16</v>
      </c>
      <c r="L83" s="27">
        <f>L81*1.25</f>
        <v>192.11250000000001</v>
      </c>
      <c r="M83" s="28" t="s">
        <v>480</v>
      </c>
    </row>
    <row r="84" spans="1:13" ht="12.75" customHeight="1" x14ac:dyDescent="0.25">
      <c r="B84" s="18">
        <f>SUM(B81:B83)*60</f>
        <v>360</v>
      </c>
      <c r="C84" s="24">
        <f>SUM(C81:C83)</f>
        <v>101.07</v>
      </c>
      <c r="D84" s="25">
        <f>B84+(SUM(C81:C83))</f>
        <v>461.07</v>
      </c>
      <c r="E84" s="30" t="s">
        <v>17</v>
      </c>
      <c r="F84" s="31">
        <f>AVERAGE(D81:D83)</f>
        <v>153.69</v>
      </c>
      <c r="G84" s="24">
        <f>F84-120</f>
        <v>33.69</v>
      </c>
      <c r="H84" s="2"/>
      <c r="I84" s="30"/>
      <c r="K84" s="27" t="s">
        <v>18</v>
      </c>
      <c r="L84" s="27">
        <f>L81*1.45</f>
        <v>222.85049999999998</v>
      </c>
      <c r="M84" s="28" t="s">
        <v>386</v>
      </c>
    </row>
    <row r="85" spans="1:13" ht="12.75" customHeight="1" x14ac:dyDescent="0.25">
      <c r="I85" s="37"/>
    </row>
    <row r="86" spans="1:13" ht="12.75" customHeight="1" x14ac:dyDescent="0.25">
      <c r="A86" s="96" t="s">
        <v>43</v>
      </c>
      <c r="B86" s="97"/>
      <c r="D86" s="2"/>
      <c r="E86" s="3" t="s">
        <v>6</v>
      </c>
      <c r="F86" s="5" t="s">
        <v>7</v>
      </c>
      <c r="H86" s="2"/>
      <c r="I86" s="3"/>
    </row>
    <row r="87" spans="1:13" ht="12.75" customHeight="1" x14ac:dyDescent="0.25">
      <c r="D87" s="2"/>
      <c r="E87" s="6" t="s">
        <v>8</v>
      </c>
      <c r="F87" s="7" t="s">
        <v>9</v>
      </c>
      <c r="G87" s="8" t="s">
        <v>10</v>
      </c>
      <c r="H87" s="9" t="s">
        <v>11</v>
      </c>
      <c r="I87" s="10" t="s">
        <v>8</v>
      </c>
    </row>
    <row r="88" spans="1:13" ht="12.75" customHeight="1" x14ac:dyDescent="0.25">
      <c r="B88" s="11" t="s">
        <v>12</v>
      </c>
      <c r="C88" s="12" t="s">
        <v>13</v>
      </c>
      <c r="D88" s="2"/>
      <c r="E88" s="13"/>
      <c r="F88" s="14"/>
      <c r="G88" s="15"/>
      <c r="H88" s="16"/>
      <c r="I88" s="17"/>
    </row>
    <row r="89" spans="1:13" ht="12.75" customHeight="1" x14ac:dyDescent="0.25">
      <c r="A89" s="18">
        <v>2019</v>
      </c>
      <c r="B89" s="19">
        <v>1</v>
      </c>
      <c r="C89" s="20">
        <v>0.28999999999999998</v>
      </c>
      <c r="D89" s="21">
        <f>B89*60+C89</f>
        <v>60.29</v>
      </c>
      <c r="E89" s="22">
        <v>60.29</v>
      </c>
      <c r="F89" s="23">
        <f>E89*1%</f>
        <v>0.60289999999999999</v>
      </c>
      <c r="G89" s="24">
        <f>E89-F89</f>
        <v>59.687100000000001</v>
      </c>
      <c r="H89" s="25">
        <f>E89+F89</f>
        <v>60.892899999999997</v>
      </c>
      <c r="I89" s="38" t="s">
        <v>224</v>
      </c>
      <c r="K89" s="27" t="s">
        <v>14</v>
      </c>
      <c r="L89" s="27">
        <v>60.29</v>
      </c>
      <c r="M89" s="28" t="s">
        <v>224</v>
      </c>
    </row>
    <row r="90" spans="1:13" ht="12.75" customHeight="1" x14ac:dyDescent="0.25">
      <c r="A90" s="18">
        <v>2018</v>
      </c>
      <c r="B90" s="18">
        <v>1</v>
      </c>
      <c r="C90" s="24">
        <v>0.28999999999999998</v>
      </c>
      <c r="D90" s="21">
        <f>B90*60+C90</f>
        <v>60.29</v>
      </c>
      <c r="E90" s="38" t="s">
        <v>224</v>
      </c>
      <c r="F90" s="4"/>
      <c r="G90" s="24">
        <f>G89-60</f>
        <v>-0.31289999999999907</v>
      </c>
      <c r="H90" s="25">
        <f>H89-60</f>
        <v>0.89289999999999736</v>
      </c>
      <c r="I90" s="35"/>
      <c r="K90" s="27" t="s">
        <v>15</v>
      </c>
      <c r="L90" s="27">
        <f>L89*1.1</f>
        <v>66.319000000000003</v>
      </c>
      <c r="M90" s="28" t="s">
        <v>572</v>
      </c>
    </row>
    <row r="91" spans="1:13" ht="12.75" customHeight="1" x14ac:dyDescent="0.25">
      <c r="A91" s="18">
        <v>2017</v>
      </c>
      <c r="B91" s="18">
        <v>1</v>
      </c>
      <c r="C91" s="24">
        <v>0.28999999999999998</v>
      </c>
      <c r="D91" s="36">
        <f>B91*60+C91</f>
        <v>60.29</v>
      </c>
      <c r="E91" s="13"/>
      <c r="F91" s="4"/>
      <c r="H91" s="2"/>
      <c r="I91" s="30"/>
      <c r="K91" s="27" t="s">
        <v>16</v>
      </c>
      <c r="L91" s="27">
        <f>L89*1.25</f>
        <v>75.362499999999997</v>
      </c>
      <c r="M91" s="28" t="s">
        <v>427</v>
      </c>
    </row>
    <row r="92" spans="1:13" ht="12.75" customHeight="1" x14ac:dyDescent="0.25">
      <c r="B92" s="18">
        <f>SUM(B89:B91)*60</f>
        <v>180</v>
      </c>
      <c r="C92" s="24">
        <f>SUM(C89:C91)</f>
        <v>0.86999999999999988</v>
      </c>
      <c r="D92" s="25">
        <f>B92+(SUM(C89:C91))</f>
        <v>180.87</v>
      </c>
      <c r="E92" s="30" t="s">
        <v>17</v>
      </c>
      <c r="F92" s="31">
        <f>AVERAGE(D89:D91)</f>
        <v>60.29</v>
      </c>
      <c r="G92" s="24">
        <f>F92-60</f>
        <v>0.28999999999999915</v>
      </c>
      <c r="H92" s="2"/>
      <c r="I92" s="30"/>
      <c r="K92" s="27" t="s">
        <v>18</v>
      </c>
      <c r="L92" s="27">
        <f>L89*1.45</f>
        <v>87.42049999999999</v>
      </c>
      <c r="M92" s="28" t="s">
        <v>321</v>
      </c>
    </row>
    <row r="93" spans="1:13" ht="12.75" customHeight="1" x14ac:dyDescent="0.25">
      <c r="D93" s="2"/>
      <c r="E93" s="30"/>
      <c r="F93" s="4"/>
      <c r="H93" s="2"/>
      <c r="I93" s="30"/>
    </row>
    <row r="94" spans="1:13" ht="12.75" customHeight="1" x14ac:dyDescent="0.25">
      <c r="A94" s="96" t="s">
        <v>44</v>
      </c>
      <c r="B94" s="97"/>
      <c r="D94" s="2"/>
      <c r="E94" s="3" t="s">
        <v>6</v>
      </c>
      <c r="F94" s="5" t="s">
        <v>7</v>
      </c>
      <c r="H94" s="2"/>
      <c r="I94" s="3"/>
    </row>
    <row r="95" spans="1:13" ht="12.75" customHeight="1" x14ac:dyDescent="0.25">
      <c r="D95" s="2"/>
      <c r="E95" s="6" t="s">
        <v>8</v>
      </c>
      <c r="F95" s="7" t="s">
        <v>9</v>
      </c>
      <c r="G95" s="8" t="s">
        <v>10</v>
      </c>
      <c r="H95" s="9" t="s">
        <v>11</v>
      </c>
      <c r="I95" s="10" t="s">
        <v>8</v>
      </c>
    </row>
    <row r="96" spans="1:13" ht="12.75" customHeight="1" x14ac:dyDescent="0.25">
      <c r="B96" s="11" t="s">
        <v>12</v>
      </c>
      <c r="C96" s="12" t="s">
        <v>13</v>
      </c>
      <c r="D96" s="2"/>
      <c r="E96" s="13"/>
      <c r="F96" s="14"/>
      <c r="G96" s="15"/>
      <c r="H96" s="16"/>
      <c r="I96" s="17"/>
    </row>
    <row r="97" spans="1:13" ht="12.75" customHeight="1" x14ac:dyDescent="0.25">
      <c r="A97" s="18">
        <v>2019</v>
      </c>
      <c r="B97" s="19">
        <v>2</v>
      </c>
      <c r="C97" s="20">
        <v>18.29</v>
      </c>
      <c r="D97" s="21">
        <f>B97*60+C97</f>
        <v>138.29</v>
      </c>
      <c r="E97" s="22">
        <v>138.29</v>
      </c>
      <c r="F97" s="23">
        <f>E97*1%</f>
        <v>1.3829</v>
      </c>
      <c r="G97" s="24">
        <f>E97-F97</f>
        <v>136.90709999999999</v>
      </c>
      <c r="H97" s="25">
        <f>E97+F97</f>
        <v>139.6729</v>
      </c>
      <c r="I97" s="38" t="s">
        <v>225</v>
      </c>
      <c r="K97" s="27" t="s">
        <v>14</v>
      </c>
      <c r="L97" s="27">
        <v>138.29</v>
      </c>
      <c r="M97" s="28" t="s">
        <v>225</v>
      </c>
    </row>
    <row r="98" spans="1:13" ht="12.75" customHeight="1" x14ac:dyDescent="0.25">
      <c r="A98" s="18">
        <v>2018</v>
      </c>
      <c r="B98" s="18">
        <v>2</v>
      </c>
      <c r="C98" s="24">
        <v>18.29</v>
      </c>
      <c r="D98" s="25">
        <f>B98*60+C98</f>
        <v>138.29</v>
      </c>
      <c r="E98" s="38" t="s">
        <v>225</v>
      </c>
      <c r="F98" s="4"/>
      <c r="G98" s="24">
        <f>G97-120</f>
        <v>16.907099999999986</v>
      </c>
      <c r="H98" s="25">
        <f>H97-120</f>
        <v>19.672899999999998</v>
      </c>
      <c r="I98" s="29"/>
      <c r="K98" s="27" t="s">
        <v>15</v>
      </c>
      <c r="L98" s="27">
        <f>L97*1.1</f>
        <v>152.119</v>
      </c>
      <c r="M98" s="28" t="s">
        <v>620</v>
      </c>
    </row>
    <row r="99" spans="1:13" ht="12.75" customHeight="1" x14ac:dyDescent="0.25">
      <c r="A99" s="18">
        <v>2017</v>
      </c>
      <c r="B99" s="18">
        <v>2</v>
      </c>
      <c r="C99" s="24">
        <v>18.29</v>
      </c>
      <c r="D99" s="25">
        <f>B99*60+C99</f>
        <v>138.29</v>
      </c>
      <c r="E99" s="13"/>
      <c r="F99" s="4"/>
      <c r="H99" s="2"/>
      <c r="I99" s="39"/>
      <c r="K99" s="27" t="s">
        <v>16</v>
      </c>
      <c r="L99" s="27">
        <f>L97*1.25</f>
        <v>172.86249999999998</v>
      </c>
      <c r="M99" s="28" t="s">
        <v>455</v>
      </c>
    </row>
    <row r="100" spans="1:13" ht="12.75" customHeight="1" x14ac:dyDescent="0.25">
      <c r="B100" s="18">
        <f>SUM(B97:B99)*60</f>
        <v>360</v>
      </c>
      <c r="C100" s="24">
        <f>SUM(C97:C99)</f>
        <v>54.87</v>
      </c>
      <c r="D100" s="25">
        <f>B100+(SUM(C97:C99))</f>
        <v>414.87</v>
      </c>
      <c r="E100" s="30" t="s">
        <v>17</v>
      </c>
      <c r="F100" s="31">
        <f>AVERAGE(D97:D99)</f>
        <v>138.29</v>
      </c>
      <c r="G100" s="24">
        <f>F100-120</f>
        <v>18.289999999999992</v>
      </c>
      <c r="H100" s="2"/>
      <c r="I100" s="30"/>
      <c r="K100" s="27" t="s">
        <v>18</v>
      </c>
      <c r="L100" s="27">
        <f>L97*1.45</f>
        <v>200.52049999999997</v>
      </c>
      <c r="M100" s="28" t="s">
        <v>387</v>
      </c>
    </row>
    <row r="101" spans="1:13" ht="12.75" customHeight="1" x14ac:dyDescent="0.25">
      <c r="I101" s="37"/>
    </row>
    <row r="102" spans="1:13" ht="12.75" customHeight="1" x14ac:dyDescent="0.25">
      <c r="A102" s="96" t="s">
        <v>23</v>
      </c>
      <c r="B102" s="97"/>
      <c r="D102" s="2"/>
      <c r="E102" s="3" t="s">
        <v>6</v>
      </c>
      <c r="F102" s="5" t="s">
        <v>7</v>
      </c>
      <c r="H102" s="2"/>
      <c r="I102" s="3"/>
    </row>
    <row r="103" spans="1:13" ht="12.75" customHeight="1" x14ac:dyDescent="0.25">
      <c r="D103" s="2"/>
      <c r="E103" s="6" t="s">
        <v>8</v>
      </c>
      <c r="F103" s="7" t="s">
        <v>9</v>
      </c>
      <c r="G103" s="8" t="s">
        <v>10</v>
      </c>
      <c r="H103" s="9" t="s">
        <v>11</v>
      </c>
      <c r="I103" s="10" t="s">
        <v>8</v>
      </c>
    </row>
    <row r="104" spans="1:13" ht="12.75" customHeight="1" x14ac:dyDescent="0.25">
      <c r="B104" s="11" t="s">
        <v>12</v>
      </c>
      <c r="C104" s="12" t="s">
        <v>13</v>
      </c>
      <c r="D104" s="2"/>
      <c r="E104" s="13"/>
      <c r="F104" s="14"/>
      <c r="G104" s="15"/>
      <c r="H104" s="16"/>
      <c r="I104" s="17"/>
    </row>
    <row r="105" spans="1:13" ht="12.75" customHeight="1" x14ac:dyDescent="0.25">
      <c r="A105" s="18">
        <v>2019</v>
      </c>
      <c r="B105" s="19">
        <v>1</v>
      </c>
      <c r="C105" s="20">
        <v>4.09</v>
      </c>
      <c r="D105" s="21">
        <f>B105*60+C105</f>
        <v>64.09</v>
      </c>
      <c r="E105" s="22">
        <v>64.09</v>
      </c>
      <c r="F105" s="23">
        <f>E105*1%</f>
        <v>0.64090000000000003</v>
      </c>
      <c r="G105" s="24">
        <f>E105-F105</f>
        <v>63.449100000000001</v>
      </c>
      <c r="H105" s="25">
        <f>E105+F105</f>
        <v>64.730900000000005</v>
      </c>
      <c r="I105" s="38" t="s">
        <v>226</v>
      </c>
      <c r="K105" s="27" t="s">
        <v>14</v>
      </c>
      <c r="L105" s="27">
        <v>64.09</v>
      </c>
      <c r="M105" s="28" t="s">
        <v>226</v>
      </c>
    </row>
    <row r="106" spans="1:13" ht="12.75" customHeight="1" x14ac:dyDescent="0.25">
      <c r="A106" s="18">
        <v>2018</v>
      </c>
      <c r="B106" s="18">
        <v>1</v>
      </c>
      <c r="C106" s="24">
        <v>4.09</v>
      </c>
      <c r="D106" s="21">
        <f>B106*60+C106</f>
        <v>64.09</v>
      </c>
      <c r="E106" s="38" t="s">
        <v>226</v>
      </c>
      <c r="F106" s="4"/>
      <c r="G106" s="24">
        <f>G105</f>
        <v>63.449100000000001</v>
      </c>
      <c r="H106" s="25">
        <f>H105</f>
        <v>64.730900000000005</v>
      </c>
      <c r="I106" s="35"/>
      <c r="K106" s="27" t="s">
        <v>15</v>
      </c>
      <c r="L106" s="27">
        <f>L105*1.1</f>
        <v>70.499000000000009</v>
      </c>
      <c r="M106" s="28" t="s">
        <v>603</v>
      </c>
    </row>
    <row r="107" spans="1:13" ht="12.75" customHeight="1" x14ac:dyDescent="0.25">
      <c r="A107" s="18">
        <v>2017</v>
      </c>
      <c r="B107" s="18">
        <v>1</v>
      </c>
      <c r="C107" s="24">
        <v>4.09</v>
      </c>
      <c r="D107" s="36">
        <f>B107*60+C107</f>
        <v>64.09</v>
      </c>
      <c r="E107" s="13"/>
      <c r="F107" s="4"/>
      <c r="H107" s="2"/>
      <c r="I107" s="30"/>
      <c r="K107" s="27" t="s">
        <v>16</v>
      </c>
      <c r="L107" s="27">
        <f>L105*1.25</f>
        <v>80.112500000000011</v>
      </c>
      <c r="M107" s="28" t="s">
        <v>459</v>
      </c>
    </row>
    <row r="108" spans="1:13" ht="12.75" customHeight="1" x14ac:dyDescent="0.25">
      <c r="B108" s="18">
        <f>SUM(B105:B107)*60</f>
        <v>180</v>
      </c>
      <c r="C108" s="24">
        <f>SUM(C105:C107)</f>
        <v>12.27</v>
      </c>
      <c r="D108" s="25">
        <f>B108+(SUM(C105:C107))</f>
        <v>192.27</v>
      </c>
      <c r="E108" s="30" t="s">
        <v>17</v>
      </c>
      <c r="F108" s="31">
        <f>AVERAGE(D105:D107)</f>
        <v>64.09</v>
      </c>
      <c r="G108" s="24">
        <f>F108-60</f>
        <v>4.0900000000000034</v>
      </c>
      <c r="H108" s="2"/>
      <c r="I108" s="30"/>
      <c r="K108" s="27" t="s">
        <v>18</v>
      </c>
      <c r="L108" s="27">
        <f>L105*1.45</f>
        <v>92.930499999999995</v>
      </c>
      <c r="M108" s="28" t="s">
        <v>354</v>
      </c>
    </row>
    <row r="109" spans="1:13" ht="12.75" customHeight="1" x14ac:dyDescent="0.25">
      <c r="D109" s="2"/>
      <c r="E109" s="30"/>
      <c r="F109" s="4"/>
      <c r="H109" s="2"/>
      <c r="I109" s="30"/>
    </row>
    <row r="110" spans="1:13" ht="12.75" customHeight="1" x14ac:dyDescent="0.25">
      <c r="A110" s="96" t="s">
        <v>46</v>
      </c>
      <c r="B110" s="97"/>
      <c r="D110" s="2"/>
      <c r="E110" s="3" t="s">
        <v>6</v>
      </c>
      <c r="F110" s="5" t="s">
        <v>7</v>
      </c>
      <c r="H110" s="2"/>
      <c r="I110" s="3"/>
    </row>
    <row r="111" spans="1:13" ht="12.75" customHeight="1" x14ac:dyDescent="0.25">
      <c r="D111" s="2"/>
      <c r="E111" s="6" t="s">
        <v>8</v>
      </c>
      <c r="F111" s="7" t="s">
        <v>9</v>
      </c>
      <c r="G111" s="8" t="s">
        <v>10</v>
      </c>
      <c r="H111" s="9" t="s">
        <v>11</v>
      </c>
      <c r="I111" s="10" t="s">
        <v>8</v>
      </c>
    </row>
    <row r="112" spans="1:13" ht="12.75" customHeight="1" x14ac:dyDescent="0.25">
      <c r="B112" s="11" t="s">
        <v>12</v>
      </c>
      <c r="C112" s="12" t="s">
        <v>13</v>
      </c>
      <c r="D112" s="2"/>
      <c r="E112" s="13"/>
      <c r="F112" s="14"/>
      <c r="G112" s="15"/>
      <c r="H112" s="16"/>
      <c r="I112" s="17"/>
    </row>
    <row r="113" spans="1:13" ht="12.75" customHeight="1" x14ac:dyDescent="0.25">
      <c r="A113" s="18">
        <v>2019</v>
      </c>
      <c r="B113" s="19">
        <v>2</v>
      </c>
      <c r="C113" s="20">
        <v>12.39</v>
      </c>
      <c r="D113" s="21">
        <f>B113*60+C113</f>
        <v>132.38999999999999</v>
      </c>
      <c r="E113" s="22">
        <v>132.38999999999999</v>
      </c>
      <c r="F113" s="23">
        <f>E113*1%</f>
        <v>1.3238999999999999</v>
      </c>
      <c r="G113" s="24">
        <f>E113-F113</f>
        <v>131.06609999999998</v>
      </c>
      <c r="H113" s="25">
        <f>E113+F113</f>
        <v>133.7139</v>
      </c>
      <c r="I113" s="38" t="s">
        <v>227</v>
      </c>
      <c r="K113" s="27" t="s">
        <v>14</v>
      </c>
      <c r="L113" s="27">
        <v>132.38999999999999</v>
      </c>
      <c r="M113" s="28" t="s">
        <v>227</v>
      </c>
    </row>
    <row r="114" spans="1:13" ht="12.75" customHeight="1" x14ac:dyDescent="0.25">
      <c r="A114" s="18">
        <v>2018</v>
      </c>
      <c r="B114" s="18">
        <v>2</v>
      </c>
      <c r="C114" s="24">
        <v>12.39</v>
      </c>
      <c r="D114" s="25">
        <f>B114*60+C114</f>
        <v>132.38999999999999</v>
      </c>
      <c r="E114" s="38" t="s">
        <v>227</v>
      </c>
      <c r="F114" s="4"/>
      <c r="G114" s="24">
        <f>G113-120</f>
        <v>11.066099999999977</v>
      </c>
      <c r="H114" s="25">
        <f>H113-120</f>
        <v>13.713899999999995</v>
      </c>
      <c r="I114" s="29"/>
      <c r="K114" s="27" t="s">
        <v>15</v>
      </c>
      <c r="L114" s="27">
        <f>L113*1.1</f>
        <v>145.62899999999999</v>
      </c>
      <c r="M114" s="28" t="s">
        <v>463</v>
      </c>
    </row>
    <row r="115" spans="1:13" ht="12.75" customHeight="1" x14ac:dyDescent="0.25">
      <c r="A115" s="18">
        <v>2017</v>
      </c>
      <c r="B115" s="18">
        <v>2</v>
      </c>
      <c r="C115" s="24">
        <v>12.39</v>
      </c>
      <c r="D115" s="25">
        <f>B115*60+C115</f>
        <v>132.38999999999999</v>
      </c>
      <c r="E115" s="13"/>
      <c r="F115" s="4"/>
      <c r="H115" s="2"/>
      <c r="I115" s="39"/>
      <c r="K115" s="27" t="s">
        <v>16</v>
      </c>
      <c r="L115" s="27">
        <f>L113*1.25</f>
        <v>165.48749999999998</v>
      </c>
      <c r="M115" s="28" t="s">
        <v>482</v>
      </c>
    </row>
    <row r="116" spans="1:13" ht="12.75" customHeight="1" x14ac:dyDescent="0.25">
      <c r="B116" s="18">
        <f>SUM(B113:B115)*60</f>
        <v>360</v>
      </c>
      <c r="C116" s="24">
        <f>SUM(C113:C115)</f>
        <v>37.17</v>
      </c>
      <c r="D116" s="25">
        <f>B116+(SUM(C113:C115))</f>
        <v>397.17</v>
      </c>
      <c r="E116" s="30" t="s">
        <v>17</v>
      </c>
      <c r="F116" s="31">
        <f>AVERAGE(D113:D115)</f>
        <v>132.38999999999999</v>
      </c>
      <c r="G116" s="24">
        <f>F116-120</f>
        <v>12.389999999999986</v>
      </c>
      <c r="H116" s="2"/>
      <c r="I116" s="30"/>
      <c r="K116" s="27" t="s">
        <v>18</v>
      </c>
      <c r="L116" s="27">
        <f>L113*1.45</f>
        <v>191.96549999999996</v>
      </c>
      <c r="M116" s="28" t="s">
        <v>294</v>
      </c>
    </row>
    <row r="117" spans="1:13" ht="12.75" customHeight="1" x14ac:dyDescent="0.25">
      <c r="D117" s="2"/>
      <c r="E117" s="30"/>
      <c r="F117" s="4"/>
      <c r="H117" s="2"/>
      <c r="I117" s="30"/>
    </row>
    <row r="118" spans="1:13" ht="12.75" customHeight="1" x14ac:dyDescent="0.25">
      <c r="A118" s="96" t="s">
        <v>48</v>
      </c>
      <c r="B118" s="97"/>
      <c r="D118" s="2"/>
      <c r="E118" s="3" t="s">
        <v>6</v>
      </c>
      <c r="F118" s="5" t="s">
        <v>7</v>
      </c>
      <c r="H118" s="2"/>
      <c r="I118" s="3"/>
    </row>
    <row r="119" spans="1:13" ht="12.75" customHeight="1" x14ac:dyDescent="0.25">
      <c r="D119" s="2"/>
      <c r="E119" s="6" t="s">
        <v>8</v>
      </c>
      <c r="F119" s="7" t="s">
        <v>9</v>
      </c>
      <c r="G119" s="8" t="s">
        <v>10</v>
      </c>
      <c r="H119" s="9" t="s">
        <v>11</v>
      </c>
      <c r="I119" s="10" t="s">
        <v>8</v>
      </c>
    </row>
    <row r="120" spans="1:13" ht="12.75" customHeight="1" x14ac:dyDescent="0.25">
      <c r="B120" s="11" t="s">
        <v>12</v>
      </c>
      <c r="C120" s="12" t="s">
        <v>13</v>
      </c>
      <c r="D120" s="2"/>
      <c r="E120" s="13"/>
      <c r="F120" s="14"/>
      <c r="G120" s="15"/>
      <c r="H120" s="16"/>
      <c r="I120" s="17"/>
    </row>
    <row r="121" spans="1:13" ht="12.75" customHeight="1" x14ac:dyDescent="0.25">
      <c r="A121" s="18">
        <v>2019</v>
      </c>
      <c r="B121" s="15">
        <v>4</v>
      </c>
      <c r="C121" s="19">
        <v>45.59</v>
      </c>
      <c r="D121" s="2">
        <f>B121*60+C121</f>
        <v>285.59000000000003</v>
      </c>
      <c r="E121" s="10">
        <v>285.58999999999997</v>
      </c>
      <c r="F121" s="23">
        <f>E121*1%</f>
        <v>2.8558999999999997</v>
      </c>
      <c r="G121" s="24">
        <f>E121-F121</f>
        <v>282.73409999999996</v>
      </c>
      <c r="H121" s="25">
        <f>E121+F121</f>
        <v>288.44589999999999</v>
      </c>
      <c r="I121" s="38" t="s">
        <v>228</v>
      </c>
      <c r="K121" s="27" t="s">
        <v>14</v>
      </c>
      <c r="L121" s="27">
        <v>285.58999999999997</v>
      </c>
      <c r="M121" s="28" t="s">
        <v>228</v>
      </c>
    </row>
    <row r="122" spans="1:13" ht="12.75" customHeight="1" x14ac:dyDescent="0.25">
      <c r="A122" s="18">
        <v>2018</v>
      </c>
      <c r="B122" s="1">
        <v>4</v>
      </c>
      <c r="C122" s="18">
        <v>45.59</v>
      </c>
      <c r="D122" s="2">
        <f>B122*60+C122</f>
        <v>285.59000000000003</v>
      </c>
      <c r="E122" s="38" t="s">
        <v>228</v>
      </c>
      <c r="F122" s="4"/>
      <c r="G122" s="40">
        <f>G121-300</f>
        <v>-17.265900000000045</v>
      </c>
      <c r="H122" s="41">
        <f>H121-300</f>
        <v>-11.554100000000005</v>
      </c>
      <c r="I122" s="29"/>
      <c r="K122" s="27" t="s">
        <v>15</v>
      </c>
      <c r="L122" s="27">
        <f>L121*1.1</f>
        <v>314.149</v>
      </c>
      <c r="M122" s="28" t="s">
        <v>621</v>
      </c>
    </row>
    <row r="123" spans="1:13" ht="12.75" customHeight="1" x14ac:dyDescent="0.25">
      <c r="A123" s="18">
        <v>2017</v>
      </c>
      <c r="B123" s="1">
        <v>4</v>
      </c>
      <c r="C123" s="24">
        <v>45.59</v>
      </c>
      <c r="D123" s="2">
        <f>B123*60+C123</f>
        <v>285.59000000000003</v>
      </c>
      <c r="E123" s="13"/>
      <c r="F123" s="4"/>
      <c r="H123" s="2"/>
      <c r="I123" s="30"/>
      <c r="K123" s="27" t="s">
        <v>16</v>
      </c>
      <c r="L123" s="27">
        <f>L121*1.25</f>
        <v>356.98749999999995</v>
      </c>
      <c r="M123" s="28" t="s">
        <v>483</v>
      </c>
    </row>
    <row r="124" spans="1:13" ht="12.75" customHeight="1" x14ac:dyDescent="0.25">
      <c r="B124" s="18">
        <f>SUM(B121:B123)*60</f>
        <v>720</v>
      </c>
      <c r="C124" s="24">
        <f>SUM(C121:C123)</f>
        <v>136.77000000000001</v>
      </c>
      <c r="D124" s="41">
        <f>B124+C124</f>
        <v>856.77</v>
      </c>
      <c r="E124" s="30" t="s">
        <v>17</v>
      </c>
      <c r="F124" s="31">
        <f>AVERAGE(D121:D123)</f>
        <v>285.59000000000003</v>
      </c>
      <c r="G124" s="40">
        <f>F124-300</f>
        <v>-14.409999999999968</v>
      </c>
      <c r="H124" s="2"/>
      <c r="I124" s="42"/>
      <c r="K124" s="27" t="s">
        <v>18</v>
      </c>
      <c r="L124" s="27">
        <f>L121*1.45</f>
        <v>414.10549999999995</v>
      </c>
      <c r="M124" s="28" t="s">
        <v>388</v>
      </c>
    </row>
    <row r="125" spans="1:13" ht="12.75" customHeight="1" x14ac:dyDescent="0.25">
      <c r="D125" s="2"/>
      <c r="E125" s="30"/>
      <c r="F125" s="4"/>
      <c r="H125" s="2"/>
      <c r="I125" s="30"/>
    </row>
  </sheetData>
  <mergeCells count="20">
    <mergeCell ref="A1:I1"/>
    <mergeCell ref="B2:I2"/>
    <mergeCell ref="A3:I3"/>
    <mergeCell ref="A4:I4"/>
    <mergeCell ref="A5:B5"/>
    <mergeCell ref="A54:B54"/>
    <mergeCell ref="A62:B62"/>
    <mergeCell ref="A70:B70"/>
    <mergeCell ref="A78:B78"/>
    <mergeCell ref="A6:B6"/>
    <mergeCell ref="A14:B14"/>
    <mergeCell ref="A22:B22"/>
    <mergeCell ref="A30:B30"/>
    <mergeCell ref="A38:B38"/>
    <mergeCell ref="A46:B46"/>
    <mergeCell ref="A86:B86"/>
    <mergeCell ref="A94:B94"/>
    <mergeCell ref="A102:B102"/>
    <mergeCell ref="A110:B110"/>
    <mergeCell ref="A118:B118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M125"/>
  <sheetViews>
    <sheetView view="pageLayout" topLeftCell="A108" zoomScaleNormal="100" workbookViewId="0">
      <selection activeCell="M129" sqref="M129"/>
    </sheetView>
  </sheetViews>
  <sheetFormatPr defaultColWidth="14.33203125" defaultRowHeight="12.75" customHeight="1" x14ac:dyDescent="0.25"/>
  <cols>
    <col min="1" max="1" width="7.33203125" style="1" customWidth="1"/>
    <col min="2" max="2" width="5.33203125" style="1" customWidth="1"/>
    <col min="3" max="4" width="9" style="1" customWidth="1"/>
    <col min="5" max="5" width="12.44140625" style="1" customWidth="1"/>
    <col min="6" max="6" width="10.88671875" style="1" customWidth="1"/>
    <col min="7" max="8" width="7.6640625" style="1" customWidth="1"/>
    <col min="9" max="9" width="9.33203125" style="1" customWidth="1"/>
    <col min="10" max="10" width="7.6640625" style="1" customWidth="1"/>
    <col min="11" max="11" width="8.88671875" style="1" customWidth="1"/>
    <col min="12" max="13" width="8.6640625" style="1" customWidth="1"/>
    <col min="14" max="16384" width="14.33203125" style="1"/>
  </cols>
  <sheetData>
    <row r="1" spans="1:13" ht="15" customHeight="1" x14ac:dyDescent="0.25">
      <c r="A1" s="95" t="s">
        <v>57</v>
      </c>
      <c r="B1" s="97"/>
      <c r="C1" s="97"/>
      <c r="D1" s="97"/>
      <c r="E1" s="97"/>
      <c r="F1" s="97"/>
      <c r="G1" s="97"/>
      <c r="H1" s="97"/>
      <c r="I1" s="97"/>
    </row>
    <row r="2" spans="1:13" ht="20.25" customHeight="1" x14ac:dyDescent="0.25">
      <c r="B2" s="98" t="s">
        <v>1</v>
      </c>
      <c r="C2" s="97"/>
      <c r="D2" s="97"/>
      <c r="E2" s="97"/>
      <c r="F2" s="97"/>
      <c r="G2" s="97"/>
      <c r="H2" s="97"/>
      <c r="I2" s="97"/>
    </row>
    <row r="3" spans="1:13" ht="12" customHeight="1" x14ac:dyDescent="0.25">
      <c r="A3" s="98" t="s">
        <v>2</v>
      </c>
      <c r="B3" s="97"/>
      <c r="C3" s="97"/>
      <c r="D3" s="97"/>
      <c r="E3" s="97"/>
      <c r="F3" s="97"/>
      <c r="G3" s="97"/>
      <c r="H3" s="97"/>
      <c r="I3" s="97"/>
    </row>
    <row r="4" spans="1:13" ht="13.2" x14ac:dyDescent="0.25">
      <c r="A4" s="98" t="s">
        <v>3</v>
      </c>
      <c r="B4" s="97"/>
      <c r="C4" s="97"/>
      <c r="D4" s="97"/>
      <c r="E4" s="97"/>
      <c r="F4" s="97"/>
      <c r="G4" s="97"/>
      <c r="H4" s="97"/>
      <c r="I4" s="97"/>
    </row>
    <row r="5" spans="1:13" ht="12" customHeight="1" x14ac:dyDescent="0.25">
      <c r="A5" s="99" t="s">
        <v>4</v>
      </c>
      <c r="B5" s="97"/>
      <c r="D5" s="2"/>
      <c r="E5" s="3">
        <v>2019</v>
      </c>
      <c r="F5" s="4"/>
      <c r="H5" s="2"/>
      <c r="I5" s="3">
        <v>2020</v>
      </c>
    </row>
    <row r="6" spans="1:13" ht="12" customHeight="1" x14ac:dyDescent="0.25">
      <c r="A6" s="96" t="s">
        <v>5</v>
      </c>
      <c r="B6" s="97"/>
      <c r="D6" s="2"/>
      <c r="E6" s="3" t="s">
        <v>6</v>
      </c>
      <c r="F6" s="5" t="s">
        <v>7</v>
      </c>
      <c r="H6" s="2"/>
      <c r="I6" s="3"/>
    </row>
    <row r="7" spans="1:13" ht="12" customHeight="1" x14ac:dyDescent="0.25">
      <c r="D7" s="2"/>
      <c r="E7" s="6" t="s">
        <v>8</v>
      </c>
      <c r="F7" s="7" t="s">
        <v>9</v>
      </c>
      <c r="G7" s="8" t="s">
        <v>10</v>
      </c>
      <c r="H7" s="9" t="s">
        <v>11</v>
      </c>
      <c r="I7" s="10" t="s">
        <v>8</v>
      </c>
    </row>
    <row r="8" spans="1:13" ht="12" customHeight="1" x14ac:dyDescent="0.25">
      <c r="B8" s="11" t="s">
        <v>12</v>
      </c>
      <c r="C8" s="12" t="s">
        <v>13</v>
      </c>
      <c r="D8" s="2"/>
      <c r="E8" s="13"/>
      <c r="F8" s="14"/>
      <c r="G8" s="15"/>
      <c r="H8" s="16"/>
      <c r="I8" s="17"/>
    </row>
    <row r="9" spans="1:13" ht="12" customHeight="1" x14ac:dyDescent="0.25">
      <c r="A9" s="18">
        <v>2019</v>
      </c>
      <c r="B9" s="19">
        <v>0</v>
      </c>
      <c r="C9" s="20">
        <v>23.09</v>
      </c>
      <c r="D9" s="21">
        <f>B9*60+C9</f>
        <v>23.09</v>
      </c>
      <c r="E9" s="22">
        <v>23.09</v>
      </c>
      <c r="F9" s="23">
        <f>E9*1%</f>
        <v>0.23089999999999999</v>
      </c>
      <c r="G9" s="24">
        <f>E9-F9</f>
        <v>22.859100000000002</v>
      </c>
      <c r="H9" s="25">
        <f>E9+F9</f>
        <v>23.320899999999998</v>
      </c>
      <c r="I9" s="26" t="s">
        <v>229</v>
      </c>
      <c r="K9" s="27" t="s">
        <v>14</v>
      </c>
      <c r="L9" s="27">
        <v>23.09</v>
      </c>
      <c r="M9" s="28" t="s">
        <v>229</v>
      </c>
    </row>
    <row r="10" spans="1:13" ht="12" customHeight="1" x14ac:dyDescent="0.25">
      <c r="A10" s="18">
        <v>2018</v>
      </c>
      <c r="B10" s="18">
        <v>0</v>
      </c>
      <c r="C10" s="24">
        <v>23.09</v>
      </c>
      <c r="D10" s="21">
        <f>B10*60+C10</f>
        <v>23.09</v>
      </c>
      <c r="E10" s="26" t="s">
        <v>229</v>
      </c>
      <c r="F10" s="4"/>
      <c r="G10" s="24">
        <f>G9</f>
        <v>22.859100000000002</v>
      </c>
      <c r="H10" s="25">
        <f>H9</f>
        <v>23.320899999999998</v>
      </c>
      <c r="I10" s="29"/>
      <c r="K10" s="27" t="s">
        <v>15</v>
      </c>
      <c r="L10" s="27">
        <f>L9*1.1</f>
        <v>25.399000000000001</v>
      </c>
      <c r="M10" s="28" t="s">
        <v>622</v>
      </c>
    </row>
    <row r="11" spans="1:13" ht="12" customHeight="1" x14ac:dyDescent="0.25">
      <c r="A11" s="18">
        <v>2017</v>
      </c>
      <c r="B11" s="18">
        <v>0</v>
      </c>
      <c r="C11" s="24">
        <v>23.09</v>
      </c>
      <c r="D11" s="21">
        <f>B11*60+C11</f>
        <v>23.09</v>
      </c>
      <c r="E11" s="13"/>
      <c r="F11" s="4"/>
      <c r="H11" s="2"/>
      <c r="I11" s="30"/>
      <c r="K11" s="27" t="s">
        <v>16</v>
      </c>
      <c r="L11" s="27">
        <f>L9*1.25</f>
        <v>28.862500000000001</v>
      </c>
      <c r="M11" s="28" t="s">
        <v>72</v>
      </c>
    </row>
    <row r="12" spans="1:13" ht="12" customHeight="1" x14ac:dyDescent="0.25">
      <c r="B12" s="18">
        <f>SUM(B9:B11)*60</f>
        <v>0</v>
      </c>
      <c r="C12" s="24">
        <f>SUM(C9:C11)</f>
        <v>69.27</v>
      </c>
      <c r="D12" s="25">
        <f>B12+(SUM(C9:C11))</f>
        <v>69.27</v>
      </c>
      <c r="E12" s="30" t="s">
        <v>17</v>
      </c>
      <c r="F12" s="31">
        <f>AVERAGE(D9:D11)</f>
        <v>23.09</v>
      </c>
      <c r="G12" s="24">
        <f>F12</f>
        <v>23.09</v>
      </c>
      <c r="H12" s="2"/>
      <c r="I12" s="30"/>
      <c r="K12" s="27" t="s">
        <v>18</v>
      </c>
      <c r="L12" s="27">
        <f>L9*1.45</f>
        <v>33.480499999999999</v>
      </c>
      <c r="M12" s="28" t="s">
        <v>230</v>
      </c>
    </row>
    <row r="13" spans="1:13" ht="12" customHeight="1" x14ac:dyDescent="0.25">
      <c r="D13" s="2"/>
      <c r="E13" s="30"/>
      <c r="F13" s="32"/>
      <c r="H13" s="2"/>
      <c r="I13" s="30"/>
      <c r="M13" s="33"/>
    </row>
    <row r="14" spans="1:13" ht="12" customHeight="1" x14ac:dyDescent="0.25">
      <c r="A14" s="96" t="s">
        <v>19</v>
      </c>
      <c r="B14" s="97"/>
      <c r="D14" s="2"/>
      <c r="E14" s="3" t="s">
        <v>6</v>
      </c>
      <c r="F14" s="5" t="s">
        <v>7</v>
      </c>
      <c r="H14" s="2"/>
      <c r="I14" s="3"/>
      <c r="M14" s="33"/>
    </row>
    <row r="15" spans="1:13" ht="12" customHeight="1" x14ac:dyDescent="0.25">
      <c r="D15" s="2"/>
      <c r="E15" s="6" t="s">
        <v>8</v>
      </c>
      <c r="F15" s="7" t="s">
        <v>9</v>
      </c>
      <c r="G15" s="8" t="s">
        <v>10</v>
      </c>
      <c r="H15" s="9" t="s">
        <v>11</v>
      </c>
      <c r="I15" s="10" t="s">
        <v>8</v>
      </c>
      <c r="M15" s="33"/>
    </row>
    <row r="16" spans="1:13" ht="13.2" x14ac:dyDescent="0.25">
      <c r="B16" s="11" t="s">
        <v>12</v>
      </c>
      <c r="C16" s="12" t="s">
        <v>13</v>
      </c>
      <c r="D16" s="2"/>
      <c r="E16" s="13"/>
      <c r="F16" s="14"/>
      <c r="G16" s="15"/>
      <c r="H16" s="16"/>
      <c r="I16" s="17"/>
      <c r="M16" s="33"/>
    </row>
    <row r="17" spans="1:13" ht="13.2" x14ac:dyDescent="0.25">
      <c r="A17" s="18">
        <v>2019</v>
      </c>
      <c r="B17" s="19">
        <v>0</v>
      </c>
      <c r="C17" s="20">
        <v>49.59</v>
      </c>
      <c r="D17" s="21">
        <f>B17*60+C17</f>
        <v>49.59</v>
      </c>
      <c r="E17" s="22">
        <v>49.59</v>
      </c>
      <c r="F17" s="23">
        <f>E17*1%</f>
        <v>0.49590000000000006</v>
      </c>
      <c r="G17" s="24">
        <f>E17-F17</f>
        <v>49.094100000000005</v>
      </c>
      <c r="H17" s="25">
        <f>E17+F17</f>
        <v>50.085900000000002</v>
      </c>
      <c r="I17" s="34" t="s">
        <v>231</v>
      </c>
      <c r="K17" s="27" t="s">
        <v>14</v>
      </c>
      <c r="L17" s="27">
        <v>49.59</v>
      </c>
      <c r="M17" s="28" t="s">
        <v>231</v>
      </c>
    </row>
    <row r="18" spans="1:13" ht="13.2" x14ac:dyDescent="0.25">
      <c r="A18" s="18">
        <v>2018</v>
      </c>
      <c r="B18" s="18">
        <v>0</v>
      </c>
      <c r="C18" s="24">
        <v>49.59</v>
      </c>
      <c r="D18" s="21">
        <f>B18*60+C18</f>
        <v>49.59</v>
      </c>
      <c r="E18" s="26" t="s">
        <v>231</v>
      </c>
      <c r="F18" s="4"/>
      <c r="G18" s="24">
        <f>G17</f>
        <v>49.094100000000005</v>
      </c>
      <c r="H18" s="25">
        <f>H17</f>
        <v>50.085900000000002</v>
      </c>
      <c r="I18" s="35"/>
      <c r="K18" s="27" t="s">
        <v>15</v>
      </c>
      <c r="L18" s="27">
        <f>L17*1.1</f>
        <v>54.549000000000007</v>
      </c>
      <c r="M18" s="28" t="s">
        <v>584</v>
      </c>
    </row>
    <row r="19" spans="1:13" ht="12" customHeight="1" x14ac:dyDescent="0.25">
      <c r="A19" s="18">
        <v>2017</v>
      </c>
      <c r="B19" s="18">
        <v>0</v>
      </c>
      <c r="C19" s="24">
        <v>49.59</v>
      </c>
      <c r="D19" s="36">
        <f>B19*60+C19</f>
        <v>49.59</v>
      </c>
      <c r="E19" s="13"/>
      <c r="F19" s="4"/>
      <c r="H19" s="2"/>
      <c r="I19" s="30"/>
      <c r="K19" s="27" t="s">
        <v>16</v>
      </c>
      <c r="L19" s="27">
        <f>L17*1.25</f>
        <v>61.987500000000004</v>
      </c>
      <c r="M19" s="28" t="s">
        <v>188</v>
      </c>
    </row>
    <row r="20" spans="1:13" ht="12" customHeight="1" x14ac:dyDescent="0.25">
      <c r="B20" s="18">
        <f>SUM(B17:B19)*60</f>
        <v>0</v>
      </c>
      <c r="C20" s="24">
        <f>SUM(C17:C19)</f>
        <v>148.77000000000001</v>
      </c>
      <c r="D20" s="25">
        <f>B20+(SUM(C17:C19))</f>
        <v>148.77000000000001</v>
      </c>
      <c r="E20" s="30" t="s">
        <v>17</v>
      </c>
      <c r="F20" s="31">
        <f>AVERAGE(D17:D19)</f>
        <v>49.59</v>
      </c>
      <c r="G20" s="24">
        <f>F20</f>
        <v>49.59</v>
      </c>
      <c r="H20" s="2"/>
      <c r="I20" s="30"/>
      <c r="K20" s="27" t="s">
        <v>18</v>
      </c>
      <c r="L20" s="27">
        <f>L17*1.45</f>
        <v>71.905500000000004</v>
      </c>
      <c r="M20" s="28" t="s">
        <v>389</v>
      </c>
    </row>
    <row r="21" spans="1:13" ht="12" customHeight="1" x14ac:dyDescent="0.25">
      <c r="D21" s="2"/>
      <c r="E21" s="30"/>
      <c r="F21" s="4"/>
      <c r="H21" s="2"/>
      <c r="I21" s="30"/>
    </row>
    <row r="22" spans="1:13" ht="12" customHeight="1" x14ac:dyDescent="0.25">
      <c r="A22" s="96" t="s">
        <v>26</v>
      </c>
      <c r="B22" s="97"/>
      <c r="D22" s="2"/>
      <c r="E22" s="3" t="s">
        <v>6</v>
      </c>
      <c r="F22" s="5" t="s">
        <v>7</v>
      </c>
      <c r="H22" s="2"/>
      <c r="I22" s="3"/>
    </row>
    <row r="23" spans="1:13" ht="12" customHeight="1" x14ac:dyDescent="0.25">
      <c r="D23" s="2"/>
      <c r="E23" s="6" t="s">
        <v>8</v>
      </c>
      <c r="F23" s="7" t="s">
        <v>9</v>
      </c>
      <c r="G23" s="8" t="s">
        <v>10</v>
      </c>
      <c r="H23" s="9" t="s">
        <v>11</v>
      </c>
      <c r="I23" s="10" t="s">
        <v>8</v>
      </c>
    </row>
    <row r="24" spans="1:13" ht="13.2" x14ac:dyDescent="0.25">
      <c r="B24" s="11" t="s">
        <v>12</v>
      </c>
      <c r="C24" s="12" t="s">
        <v>13</v>
      </c>
      <c r="D24" s="2"/>
      <c r="E24" s="13"/>
      <c r="F24" s="14"/>
      <c r="G24" s="15"/>
      <c r="H24" s="16"/>
      <c r="I24" s="17"/>
    </row>
    <row r="25" spans="1:13" ht="13.2" x14ac:dyDescent="0.25">
      <c r="A25" s="18">
        <v>2019</v>
      </c>
      <c r="B25" s="19">
        <v>1</v>
      </c>
      <c r="C25" s="20">
        <v>47.39</v>
      </c>
      <c r="D25" s="21">
        <f>B25*60+C25</f>
        <v>107.39</v>
      </c>
      <c r="E25" s="22">
        <v>107.39</v>
      </c>
      <c r="F25" s="23">
        <f>E25*1%</f>
        <v>1.0739000000000001</v>
      </c>
      <c r="G25" s="24">
        <f>E25-F25</f>
        <v>106.31610000000001</v>
      </c>
      <c r="H25" s="25">
        <f>E25+F25</f>
        <v>108.4639</v>
      </c>
      <c r="I25" s="38" t="s">
        <v>232</v>
      </c>
      <c r="K25" s="27" t="s">
        <v>14</v>
      </c>
      <c r="L25" s="27">
        <v>107.39</v>
      </c>
      <c r="M25" s="28" t="s">
        <v>232</v>
      </c>
    </row>
    <row r="26" spans="1:13" ht="13.2" x14ac:dyDescent="0.25">
      <c r="A26" s="18">
        <v>2018</v>
      </c>
      <c r="B26" s="18">
        <v>1</v>
      </c>
      <c r="C26" s="24">
        <v>47.39</v>
      </c>
      <c r="D26" s="25">
        <f>B26*60+C26</f>
        <v>107.39</v>
      </c>
      <c r="E26" s="38" t="s">
        <v>232</v>
      </c>
      <c r="F26" s="4"/>
      <c r="G26" s="24">
        <f>G25-120</f>
        <v>-13.683899999999994</v>
      </c>
      <c r="H26" s="25">
        <f>H25-120</f>
        <v>-11.536100000000005</v>
      </c>
      <c r="I26" s="29"/>
      <c r="K26" s="27" t="s">
        <v>15</v>
      </c>
      <c r="L26" s="27">
        <f>L25*1.1</f>
        <v>118.129</v>
      </c>
      <c r="M26" s="28" t="s">
        <v>623</v>
      </c>
    </row>
    <row r="27" spans="1:13" ht="12" customHeight="1" x14ac:dyDescent="0.25">
      <c r="A27" s="18">
        <v>2017</v>
      </c>
      <c r="B27" s="18">
        <v>1</v>
      </c>
      <c r="C27" s="24">
        <v>47.39</v>
      </c>
      <c r="D27" s="25">
        <f>B27*60+C27</f>
        <v>107.39</v>
      </c>
      <c r="E27" s="13"/>
      <c r="F27" s="4"/>
      <c r="H27" s="2"/>
      <c r="I27" s="39"/>
      <c r="K27" s="27" t="s">
        <v>16</v>
      </c>
      <c r="L27" s="27">
        <f>L25*1.25</f>
        <v>134.23750000000001</v>
      </c>
      <c r="M27" s="28" t="s">
        <v>185</v>
      </c>
    </row>
    <row r="28" spans="1:13" ht="12" customHeight="1" x14ac:dyDescent="0.25">
      <c r="B28" s="18">
        <f>SUM(B25:B27)*60</f>
        <v>180</v>
      </c>
      <c r="C28" s="24">
        <f>SUM(C25:C27)</f>
        <v>142.17000000000002</v>
      </c>
      <c r="D28" s="25">
        <f>B28+(SUM(C25:C27))</f>
        <v>322.17</v>
      </c>
      <c r="E28" s="30" t="s">
        <v>17</v>
      </c>
      <c r="F28" s="31">
        <f>AVERAGE(D25:D27)</f>
        <v>107.39</v>
      </c>
      <c r="G28" s="24">
        <f>F28-120</f>
        <v>-12.61</v>
      </c>
      <c r="H28" s="2"/>
      <c r="I28" s="30"/>
      <c r="K28" s="27" t="s">
        <v>18</v>
      </c>
      <c r="L28" s="27">
        <f>L25*1.45</f>
        <v>155.71549999999999</v>
      </c>
      <c r="M28" s="28" t="s">
        <v>187</v>
      </c>
    </row>
    <row r="29" spans="1:13" ht="12" customHeight="1" x14ac:dyDescent="0.25">
      <c r="D29" s="2"/>
      <c r="E29" s="30"/>
      <c r="F29" s="4"/>
      <c r="H29" s="2"/>
      <c r="I29" s="30"/>
    </row>
    <row r="30" spans="1:13" ht="12" customHeight="1" x14ac:dyDescent="0.25">
      <c r="A30" s="96" t="s">
        <v>28</v>
      </c>
      <c r="B30" s="97"/>
      <c r="D30" s="2"/>
      <c r="E30" s="3" t="s">
        <v>6</v>
      </c>
      <c r="F30" s="5" t="s">
        <v>7</v>
      </c>
      <c r="H30" s="2"/>
      <c r="I30" s="3"/>
    </row>
    <row r="31" spans="1:13" ht="12" customHeight="1" x14ac:dyDescent="0.25">
      <c r="D31" s="2"/>
      <c r="E31" s="6" t="s">
        <v>8</v>
      </c>
      <c r="F31" s="7" t="s">
        <v>9</v>
      </c>
      <c r="G31" s="8" t="s">
        <v>10</v>
      </c>
      <c r="H31" s="9" t="s">
        <v>11</v>
      </c>
      <c r="I31" s="10" t="s">
        <v>8</v>
      </c>
    </row>
    <row r="32" spans="1:13" ht="13.2" x14ac:dyDescent="0.25">
      <c r="B32" s="11" t="s">
        <v>12</v>
      </c>
      <c r="C32" s="12" t="s">
        <v>13</v>
      </c>
      <c r="D32" s="2"/>
      <c r="E32" s="13"/>
      <c r="F32" s="14"/>
      <c r="G32" s="15"/>
      <c r="H32" s="16"/>
      <c r="I32" s="17"/>
    </row>
    <row r="33" spans="1:13" ht="13.2" x14ac:dyDescent="0.25">
      <c r="A33" s="18">
        <v>2019</v>
      </c>
      <c r="B33" s="15">
        <v>4</v>
      </c>
      <c r="C33" s="19">
        <v>53.19</v>
      </c>
      <c r="D33" s="2">
        <f>B33*60+C33</f>
        <v>293.19</v>
      </c>
      <c r="E33" s="10">
        <v>293.19</v>
      </c>
      <c r="F33" s="23">
        <f>E33*1%</f>
        <v>2.9319000000000002</v>
      </c>
      <c r="G33" s="24">
        <f>E33-F33</f>
        <v>290.25810000000001</v>
      </c>
      <c r="H33" s="25">
        <f>E33+F33</f>
        <v>296.12189999999998</v>
      </c>
      <c r="I33" s="38" t="s">
        <v>135</v>
      </c>
      <c r="K33" s="27" t="s">
        <v>14</v>
      </c>
      <c r="L33" s="27">
        <v>293.19</v>
      </c>
      <c r="M33" s="28" t="s">
        <v>135</v>
      </c>
    </row>
    <row r="34" spans="1:13" ht="13.2" x14ac:dyDescent="0.25">
      <c r="A34" s="18">
        <v>2018</v>
      </c>
      <c r="B34" s="1">
        <v>4</v>
      </c>
      <c r="C34" s="18">
        <v>53.19</v>
      </c>
      <c r="D34" s="2">
        <f>B34*60+C34</f>
        <v>293.19</v>
      </c>
      <c r="E34" s="38" t="s">
        <v>135</v>
      </c>
      <c r="F34" s="4"/>
      <c r="G34" s="40">
        <f>G33-300</f>
        <v>-9.7418999999999869</v>
      </c>
      <c r="H34" s="41">
        <f>H33-300</f>
        <v>-3.8781000000000176</v>
      </c>
      <c r="I34" s="29"/>
      <c r="K34" s="27" t="s">
        <v>15</v>
      </c>
      <c r="L34" s="27">
        <f>L33*1.1</f>
        <v>322.50900000000001</v>
      </c>
      <c r="M34" s="28" t="s">
        <v>624</v>
      </c>
    </row>
    <row r="35" spans="1:13" ht="12" customHeight="1" x14ac:dyDescent="0.25">
      <c r="A35" s="18">
        <v>2017</v>
      </c>
      <c r="B35" s="1">
        <v>4</v>
      </c>
      <c r="C35" s="18">
        <v>53.19</v>
      </c>
      <c r="D35" s="2">
        <f>B35*60+C35</f>
        <v>293.19</v>
      </c>
      <c r="E35" s="13"/>
      <c r="F35" s="4"/>
      <c r="H35" s="2"/>
      <c r="I35" s="30"/>
      <c r="K35" s="27" t="s">
        <v>16</v>
      </c>
      <c r="L35" s="27">
        <f>L33*1.25</f>
        <v>366.48750000000001</v>
      </c>
      <c r="M35" s="28" t="s">
        <v>484</v>
      </c>
    </row>
    <row r="36" spans="1:13" ht="12" customHeight="1" x14ac:dyDescent="0.25">
      <c r="B36" s="18">
        <f>SUM(B33:B35)*60</f>
        <v>720</v>
      </c>
      <c r="C36" s="24">
        <f>SUM(C33:C35)</f>
        <v>159.57</v>
      </c>
      <c r="D36" s="41">
        <f>B36+C36</f>
        <v>879.56999999999994</v>
      </c>
      <c r="E36" s="30" t="s">
        <v>17</v>
      </c>
      <c r="F36" s="31">
        <f>AVERAGE(D33:D35)</f>
        <v>293.19</v>
      </c>
      <c r="G36" s="40">
        <f>F36-300</f>
        <v>-6.8100000000000023</v>
      </c>
      <c r="H36" s="2"/>
      <c r="I36" s="42"/>
      <c r="K36" s="27" t="s">
        <v>18</v>
      </c>
      <c r="L36" s="27">
        <f>L33*1.45</f>
        <v>425.12549999999999</v>
      </c>
      <c r="M36" s="28" t="s">
        <v>390</v>
      </c>
    </row>
    <row r="37" spans="1:13" ht="12" customHeight="1" x14ac:dyDescent="0.25">
      <c r="D37" s="2"/>
      <c r="E37" s="30"/>
      <c r="F37" s="4"/>
      <c r="H37" s="2"/>
      <c r="I37" s="30"/>
    </row>
    <row r="38" spans="1:13" ht="12" customHeight="1" x14ac:dyDescent="0.25">
      <c r="A38" s="96" t="s">
        <v>30</v>
      </c>
      <c r="B38" s="97"/>
      <c r="D38" s="2"/>
      <c r="E38" s="3" t="s">
        <v>6</v>
      </c>
      <c r="F38" s="5" t="s">
        <v>7</v>
      </c>
      <c r="H38" s="2"/>
      <c r="I38" s="3"/>
    </row>
    <row r="39" spans="1:13" ht="12" customHeight="1" x14ac:dyDescent="0.25">
      <c r="D39" s="2"/>
      <c r="E39" s="6" t="s">
        <v>8</v>
      </c>
      <c r="F39" s="7" t="s">
        <v>9</v>
      </c>
      <c r="G39" s="8" t="s">
        <v>10</v>
      </c>
      <c r="H39" s="9" t="s">
        <v>11</v>
      </c>
      <c r="I39" s="10" t="s">
        <v>8</v>
      </c>
    </row>
    <row r="40" spans="1:13" ht="13.2" x14ac:dyDescent="0.25">
      <c r="B40" s="11" t="s">
        <v>12</v>
      </c>
      <c r="C40" s="12" t="s">
        <v>13</v>
      </c>
      <c r="D40" s="2"/>
      <c r="E40" s="13"/>
      <c r="F40" s="14"/>
      <c r="G40" s="15"/>
      <c r="H40" s="16"/>
      <c r="I40" s="17"/>
    </row>
    <row r="41" spans="1:13" ht="13.2" x14ac:dyDescent="0.25">
      <c r="A41" s="18">
        <v>2019</v>
      </c>
      <c r="B41" s="19">
        <v>10</v>
      </c>
      <c r="C41" s="19">
        <v>21.39</v>
      </c>
      <c r="D41" s="25">
        <f>B41*60+C41</f>
        <v>621.39</v>
      </c>
      <c r="E41" s="22">
        <v>621.39</v>
      </c>
      <c r="F41" s="23">
        <f>E41*1%</f>
        <v>6.2138999999999998</v>
      </c>
      <c r="G41" s="24">
        <f>E41-F41</f>
        <v>615.17610000000002</v>
      </c>
      <c r="H41" s="25">
        <f>E41+F41</f>
        <v>627.60389999999995</v>
      </c>
      <c r="I41" s="38" t="s">
        <v>233</v>
      </c>
      <c r="K41" s="27" t="s">
        <v>14</v>
      </c>
      <c r="L41" s="27">
        <v>621.39</v>
      </c>
      <c r="M41" s="28" t="s">
        <v>233</v>
      </c>
    </row>
    <row r="42" spans="1:13" ht="13.2" x14ac:dyDescent="0.25">
      <c r="A42" s="18">
        <v>2018</v>
      </c>
      <c r="B42" s="18">
        <v>10</v>
      </c>
      <c r="C42" s="18">
        <v>21.39</v>
      </c>
      <c r="D42" s="25">
        <f>B42*60+C42</f>
        <v>621.39</v>
      </c>
      <c r="E42" s="38" t="s">
        <v>233</v>
      </c>
      <c r="F42" s="4"/>
      <c r="G42" s="24">
        <f>G41-720</f>
        <v>-104.82389999999998</v>
      </c>
      <c r="H42" s="25">
        <f>H41-720</f>
        <v>-92.396100000000047</v>
      </c>
      <c r="I42" s="29"/>
      <c r="K42" s="27" t="s">
        <v>15</v>
      </c>
      <c r="L42" s="27">
        <f>L41*1.1</f>
        <v>683.529</v>
      </c>
      <c r="M42" s="28" t="s">
        <v>625</v>
      </c>
    </row>
    <row r="43" spans="1:13" ht="12" customHeight="1" x14ac:dyDescent="0.25">
      <c r="A43" s="18">
        <v>2017</v>
      </c>
      <c r="B43" s="18">
        <v>10</v>
      </c>
      <c r="C43" s="18">
        <v>21.39</v>
      </c>
      <c r="D43" s="25">
        <f>B43*60+C43</f>
        <v>621.39</v>
      </c>
      <c r="E43" s="13"/>
      <c r="F43" s="4"/>
      <c r="H43" s="2"/>
      <c r="I43" s="30"/>
      <c r="K43" s="27" t="s">
        <v>16</v>
      </c>
      <c r="L43" s="27">
        <f>L41*1.25</f>
        <v>776.73749999999995</v>
      </c>
      <c r="M43" s="28" t="s">
        <v>485</v>
      </c>
    </row>
    <row r="44" spans="1:13" ht="12" customHeight="1" x14ac:dyDescent="0.25">
      <c r="B44" s="18">
        <f>SUM(B41:B43)*60</f>
        <v>1800</v>
      </c>
      <c r="C44" s="18">
        <f>SUM(C41:C43)</f>
        <v>64.17</v>
      </c>
      <c r="D44" s="25">
        <f>B44+(SUM(C41:C43))</f>
        <v>1864.17</v>
      </c>
      <c r="E44" s="30" t="s">
        <v>17</v>
      </c>
      <c r="F44" s="31">
        <f>AVERAGE(D41:D43)</f>
        <v>621.39</v>
      </c>
      <c r="G44" s="24">
        <f>F44-720</f>
        <v>-98.610000000000014</v>
      </c>
      <c r="H44" s="2"/>
      <c r="I44" s="30"/>
      <c r="K44" s="27" t="s">
        <v>18</v>
      </c>
      <c r="L44" s="27">
        <f>L41*1.45</f>
        <v>901.01549999999997</v>
      </c>
      <c r="M44" s="28" t="s">
        <v>391</v>
      </c>
    </row>
    <row r="45" spans="1:13" ht="12" customHeight="1" x14ac:dyDescent="0.25">
      <c r="D45" s="2"/>
      <c r="E45" s="30"/>
      <c r="F45" s="4"/>
      <c r="H45" s="2"/>
      <c r="I45" s="30"/>
    </row>
    <row r="46" spans="1:13" ht="12" customHeight="1" x14ac:dyDescent="0.25">
      <c r="A46" s="96" t="s">
        <v>32</v>
      </c>
      <c r="B46" s="97"/>
      <c r="D46" s="2"/>
      <c r="E46" s="3" t="s">
        <v>6</v>
      </c>
      <c r="F46" s="5" t="s">
        <v>7</v>
      </c>
      <c r="H46" s="2"/>
      <c r="I46" s="3"/>
    </row>
    <row r="47" spans="1:13" ht="12" customHeight="1" x14ac:dyDescent="0.25">
      <c r="D47" s="2"/>
      <c r="E47" s="6" t="s">
        <v>8</v>
      </c>
      <c r="F47" s="7" t="s">
        <v>9</v>
      </c>
      <c r="G47" s="8" t="s">
        <v>10</v>
      </c>
      <c r="H47" s="9" t="s">
        <v>11</v>
      </c>
      <c r="I47" s="10" t="s">
        <v>8</v>
      </c>
    </row>
    <row r="48" spans="1:13" ht="13.2" x14ac:dyDescent="0.25">
      <c r="B48" s="11" t="s">
        <v>12</v>
      </c>
      <c r="C48" s="12" t="s">
        <v>13</v>
      </c>
      <c r="D48" s="2"/>
      <c r="E48" s="43"/>
      <c r="F48" s="14"/>
      <c r="G48" s="15"/>
      <c r="H48" s="16"/>
      <c r="I48" s="17"/>
    </row>
    <row r="49" spans="1:13" ht="13.2" x14ac:dyDescent="0.25">
      <c r="A49" s="18">
        <v>2019</v>
      </c>
      <c r="B49" s="19">
        <v>17</v>
      </c>
      <c r="C49" s="20">
        <v>40.99</v>
      </c>
      <c r="D49" s="25">
        <f>B49*60+C49</f>
        <v>1060.99</v>
      </c>
      <c r="E49" s="44">
        <v>1060.99</v>
      </c>
      <c r="F49" s="23">
        <f>E49*1%</f>
        <v>10.6099</v>
      </c>
      <c r="G49" s="24">
        <f>E49-F49</f>
        <v>1050.3801000000001</v>
      </c>
      <c r="H49" s="25">
        <f>E49+F49</f>
        <v>1071.5998999999999</v>
      </c>
      <c r="I49" s="38" t="s">
        <v>234</v>
      </c>
      <c r="K49" s="27" t="s">
        <v>14</v>
      </c>
      <c r="L49" s="27">
        <v>1060.99</v>
      </c>
      <c r="M49" s="28" t="s">
        <v>234</v>
      </c>
    </row>
    <row r="50" spans="1:13" ht="13.2" x14ac:dyDescent="0.25">
      <c r="A50" s="18">
        <v>2018</v>
      </c>
      <c r="B50" s="18">
        <v>17</v>
      </c>
      <c r="C50" s="24">
        <v>40.99</v>
      </c>
      <c r="D50" s="25">
        <f>B50*60+C50</f>
        <v>1060.99</v>
      </c>
      <c r="E50" s="38" t="s">
        <v>234</v>
      </c>
      <c r="F50" s="4"/>
      <c r="G50" s="24">
        <f>G49-1200</f>
        <v>-149.61989999999992</v>
      </c>
      <c r="H50" s="25">
        <f>H49-1200</f>
        <v>-128.40010000000007</v>
      </c>
      <c r="I50" s="29"/>
      <c r="K50" s="27" t="s">
        <v>15</v>
      </c>
      <c r="L50" s="27">
        <f>L49*1.1</f>
        <v>1167.0890000000002</v>
      </c>
      <c r="M50" s="28" t="s">
        <v>626</v>
      </c>
    </row>
    <row r="51" spans="1:13" ht="12" customHeight="1" x14ac:dyDescent="0.25">
      <c r="A51" s="18">
        <v>2017</v>
      </c>
      <c r="B51" s="18">
        <v>17</v>
      </c>
      <c r="C51" s="24">
        <v>40.99</v>
      </c>
      <c r="D51" s="25">
        <f>B51*60+C51</f>
        <v>1060.99</v>
      </c>
      <c r="E51" s="13"/>
      <c r="F51" s="4"/>
      <c r="H51" s="2"/>
      <c r="I51" s="30" t="s">
        <v>34</v>
      </c>
      <c r="K51" s="27" t="s">
        <v>16</v>
      </c>
      <c r="L51" s="27">
        <f>L49*1.25</f>
        <v>1326.2375</v>
      </c>
      <c r="M51" s="28" t="s">
        <v>486</v>
      </c>
    </row>
    <row r="52" spans="1:13" ht="12" customHeight="1" x14ac:dyDescent="0.25">
      <c r="B52" s="18">
        <f>SUM(B49:B51)*60</f>
        <v>3060</v>
      </c>
      <c r="C52" s="24">
        <f>SUM(C49:C51)</f>
        <v>122.97</v>
      </c>
      <c r="D52" s="25">
        <f>B52+(SUM(C49:C51))</f>
        <v>3182.97</v>
      </c>
      <c r="E52" s="45" t="s">
        <v>17</v>
      </c>
      <c r="F52" s="31">
        <f>AVERAGE(D49:D51)</f>
        <v>1060.99</v>
      </c>
      <c r="G52" s="24">
        <f>F52-1200</f>
        <v>-139.01</v>
      </c>
      <c r="H52" s="2"/>
      <c r="I52" s="42"/>
      <c r="K52" s="27" t="s">
        <v>18</v>
      </c>
      <c r="L52" s="27">
        <f>L49*1.45</f>
        <v>1538.4355</v>
      </c>
      <c r="M52" s="28" t="s">
        <v>392</v>
      </c>
    </row>
    <row r="53" spans="1:13" ht="12" customHeight="1" x14ac:dyDescent="0.25">
      <c r="D53" s="2"/>
      <c r="E53" s="30"/>
      <c r="F53" s="4"/>
      <c r="H53" s="2"/>
      <c r="I53" s="30"/>
    </row>
    <row r="54" spans="1:13" ht="12.75" customHeight="1" x14ac:dyDescent="0.25">
      <c r="A54" s="96" t="s">
        <v>35</v>
      </c>
      <c r="B54" s="97"/>
      <c r="D54" s="2"/>
      <c r="E54" s="3" t="s">
        <v>6</v>
      </c>
      <c r="F54" s="5" t="s">
        <v>7</v>
      </c>
      <c r="H54" s="2"/>
      <c r="I54" s="3"/>
    </row>
    <row r="55" spans="1:13" ht="12.75" customHeight="1" x14ac:dyDescent="0.25">
      <c r="D55" s="2"/>
      <c r="E55" s="6" t="s">
        <v>8</v>
      </c>
      <c r="F55" s="7" t="s">
        <v>9</v>
      </c>
      <c r="G55" s="8" t="s">
        <v>10</v>
      </c>
      <c r="H55" s="9" t="s">
        <v>11</v>
      </c>
      <c r="I55" s="10" t="s">
        <v>8</v>
      </c>
    </row>
    <row r="56" spans="1:13" ht="12.75" customHeight="1" x14ac:dyDescent="0.25">
      <c r="B56" s="11" t="s">
        <v>12</v>
      </c>
      <c r="C56" s="12" t="s">
        <v>13</v>
      </c>
      <c r="D56" s="2"/>
      <c r="E56" s="13"/>
      <c r="F56" s="14"/>
      <c r="G56" s="15"/>
      <c r="H56" s="16"/>
      <c r="I56" s="17"/>
    </row>
    <row r="57" spans="1:13" ht="12.75" customHeight="1" x14ac:dyDescent="0.25">
      <c r="A57" s="18">
        <v>2019</v>
      </c>
      <c r="B57" s="19">
        <v>0</v>
      </c>
      <c r="C57" s="20">
        <v>56.79</v>
      </c>
      <c r="D57" s="21">
        <f>B57*60+C57</f>
        <v>56.79</v>
      </c>
      <c r="E57" s="22">
        <v>56.79</v>
      </c>
      <c r="F57" s="23">
        <f>E57*1%</f>
        <v>0.56789999999999996</v>
      </c>
      <c r="G57" s="24">
        <f>E57-F57</f>
        <v>56.222099999999998</v>
      </c>
      <c r="H57" s="25">
        <f>E57+F57</f>
        <v>57.357900000000001</v>
      </c>
      <c r="I57" s="38" t="s">
        <v>235</v>
      </c>
      <c r="K57" s="27" t="s">
        <v>14</v>
      </c>
      <c r="L57" s="27">
        <v>56.79</v>
      </c>
      <c r="M57" s="28" t="s">
        <v>235</v>
      </c>
    </row>
    <row r="58" spans="1:13" ht="12.75" customHeight="1" x14ac:dyDescent="0.25">
      <c r="A58" s="18">
        <v>2018</v>
      </c>
      <c r="B58" s="18">
        <v>0</v>
      </c>
      <c r="C58" s="24">
        <v>56.79</v>
      </c>
      <c r="D58" s="21">
        <f>B58*60+C58</f>
        <v>56.79</v>
      </c>
      <c r="E58" s="38" t="s">
        <v>235</v>
      </c>
      <c r="F58" s="4"/>
      <c r="G58" s="24">
        <f>G57-60</f>
        <v>-3.7779000000000025</v>
      </c>
      <c r="H58" s="25">
        <f>H57-60</f>
        <v>-2.6420999999999992</v>
      </c>
      <c r="I58" s="35"/>
      <c r="K58" s="27" t="s">
        <v>15</v>
      </c>
      <c r="L58" s="27">
        <f>L57*1.1</f>
        <v>62.469000000000001</v>
      </c>
      <c r="M58" s="28" t="s">
        <v>210</v>
      </c>
    </row>
    <row r="59" spans="1:13" ht="12.75" customHeight="1" x14ac:dyDescent="0.25">
      <c r="A59" s="18">
        <v>2017</v>
      </c>
      <c r="B59" s="18">
        <v>0</v>
      </c>
      <c r="C59" s="24">
        <v>56.79</v>
      </c>
      <c r="D59" s="36">
        <f>B59*60+C59</f>
        <v>56.79</v>
      </c>
      <c r="E59" s="13"/>
      <c r="F59" s="4"/>
      <c r="H59" s="2"/>
      <c r="I59" s="30"/>
      <c r="K59" s="27" t="s">
        <v>16</v>
      </c>
      <c r="L59" s="27">
        <f>L57*1.25</f>
        <v>70.987499999999997</v>
      </c>
      <c r="M59" s="28" t="s">
        <v>487</v>
      </c>
    </row>
    <row r="60" spans="1:13" ht="12.75" customHeight="1" x14ac:dyDescent="0.25">
      <c r="B60" s="18">
        <f>SUM(B57:B59)*60</f>
        <v>0</v>
      </c>
      <c r="C60" s="24">
        <f>SUM(C57:C59)</f>
        <v>170.37</v>
      </c>
      <c r="D60" s="25">
        <f>B60+(SUM(C57:C59))</f>
        <v>170.37</v>
      </c>
      <c r="E60" s="30" t="s">
        <v>17</v>
      </c>
      <c r="F60" s="31">
        <f>AVERAGE(D57:D59)</f>
        <v>56.79</v>
      </c>
      <c r="G60" s="24">
        <f>F60-60</f>
        <v>-3.2100000000000009</v>
      </c>
      <c r="H60" s="2"/>
      <c r="I60" s="30"/>
      <c r="K60" s="27" t="s">
        <v>18</v>
      </c>
      <c r="L60" s="27">
        <f>L57*1.45</f>
        <v>82.345500000000001</v>
      </c>
      <c r="M60" s="28" t="s">
        <v>125</v>
      </c>
    </row>
    <row r="61" spans="1:13" ht="12.75" customHeight="1" x14ac:dyDescent="0.25">
      <c r="D61" s="2"/>
      <c r="E61" s="30"/>
      <c r="F61" s="4"/>
      <c r="H61" s="2"/>
      <c r="I61" s="30"/>
    </row>
    <row r="62" spans="1:13" ht="12.75" customHeight="1" x14ac:dyDescent="0.25">
      <c r="A62" s="96" t="s">
        <v>37</v>
      </c>
      <c r="B62" s="97"/>
      <c r="D62" s="2"/>
      <c r="E62" s="3" t="s">
        <v>6</v>
      </c>
      <c r="F62" s="5" t="s">
        <v>7</v>
      </c>
      <c r="H62" s="2"/>
      <c r="I62" s="3"/>
    </row>
    <row r="63" spans="1:13" ht="12.75" customHeight="1" x14ac:dyDescent="0.25">
      <c r="D63" s="2"/>
      <c r="E63" s="6" t="s">
        <v>8</v>
      </c>
      <c r="F63" s="7" t="s">
        <v>9</v>
      </c>
      <c r="G63" s="8" t="s">
        <v>10</v>
      </c>
      <c r="H63" s="9" t="s">
        <v>11</v>
      </c>
      <c r="I63" s="10" t="s">
        <v>8</v>
      </c>
    </row>
    <row r="64" spans="1:13" ht="12.75" customHeight="1" x14ac:dyDescent="0.25">
      <c r="B64" s="11" t="s">
        <v>12</v>
      </c>
      <c r="C64" s="12" t="s">
        <v>13</v>
      </c>
      <c r="D64" s="2"/>
      <c r="E64" s="13"/>
      <c r="F64" s="14"/>
      <c r="G64" s="15"/>
      <c r="H64" s="16"/>
      <c r="I64" s="17"/>
    </row>
    <row r="65" spans="1:13" ht="12.75" customHeight="1" x14ac:dyDescent="0.25">
      <c r="A65" s="18">
        <v>2019</v>
      </c>
      <c r="B65" s="19">
        <v>2</v>
      </c>
      <c r="C65" s="20">
        <v>4.3899999999999997</v>
      </c>
      <c r="D65" s="21">
        <f>B65*60+C65</f>
        <v>124.39</v>
      </c>
      <c r="E65" s="22">
        <v>124.39</v>
      </c>
      <c r="F65" s="23">
        <f>E65*1%</f>
        <v>1.2439</v>
      </c>
      <c r="G65" s="24">
        <f>E65-F65</f>
        <v>123.1461</v>
      </c>
      <c r="H65" s="25">
        <f>E65+F65</f>
        <v>125.6339</v>
      </c>
      <c r="I65" s="38" t="s">
        <v>145</v>
      </c>
      <c r="K65" s="27" t="s">
        <v>14</v>
      </c>
      <c r="L65" s="27">
        <v>124.39</v>
      </c>
      <c r="M65" s="28" t="s">
        <v>145</v>
      </c>
    </row>
    <row r="66" spans="1:13" ht="12.75" customHeight="1" x14ac:dyDescent="0.25">
      <c r="A66" s="18">
        <v>2018</v>
      </c>
      <c r="B66" s="18">
        <v>2</v>
      </c>
      <c r="C66" s="24">
        <v>4.3899999999999997</v>
      </c>
      <c r="D66" s="25">
        <f>B66*60+C66</f>
        <v>124.39</v>
      </c>
      <c r="E66" s="38" t="s">
        <v>145</v>
      </c>
      <c r="F66" s="4"/>
      <c r="G66" s="24">
        <f>G65-120</f>
        <v>3.1461000000000041</v>
      </c>
      <c r="H66" s="25">
        <f>H65-120</f>
        <v>5.633899999999997</v>
      </c>
      <c r="I66" s="29"/>
      <c r="K66" s="27" t="s">
        <v>15</v>
      </c>
      <c r="L66" s="27">
        <f>L65*1.1</f>
        <v>136.82900000000001</v>
      </c>
      <c r="M66" s="28" t="s">
        <v>123</v>
      </c>
    </row>
    <row r="67" spans="1:13" ht="12.75" customHeight="1" x14ac:dyDescent="0.25">
      <c r="A67" s="18">
        <v>2017</v>
      </c>
      <c r="B67" s="18">
        <v>2</v>
      </c>
      <c r="C67" s="24">
        <v>4.3899999999999997</v>
      </c>
      <c r="D67" s="25">
        <f>B67*60+C67</f>
        <v>124.39</v>
      </c>
      <c r="E67" s="13"/>
      <c r="F67" s="4"/>
      <c r="H67" s="2"/>
      <c r="I67" s="39"/>
      <c r="K67" s="27" t="s">
        <v>16</v>
      </c>
      <c r="L67" s="27">
        <f>L65*1.25</f>
        <v>155.48750000000001</v>
      </c>
      <c r="M67" s="28" t="s">
        <v>488</v>
      </c>
    </row>
    <row r="68" spans="1:13" ht="12.75" customHeight="1" x14ac:dyDescent="0.25">
      <c r="B68" s="18">
        <f>SUM(B65:B67)*60</f>
        <v>360</v>
      </c>
      <c r="C68" s="24">
        <f>SUM(C65:C67)</f>
        <v>13.169999999999998</v>
      </c>
      <c r="D68" s="25">
        <f>B68+(SUM(C65:C67))</f>
        <v>373.17</v>
      </c>
      <c r="E68" s="30" t="s">
        <v>17</v>
      </c>
      <c r="F68" s="31">
        <f>AVERAGE(D65:D67)</f>
        <v>124.39</v>
      </c>
      <c r="G68" s="24">
        <f>F68-120</f>
        <v>4.3900000000000006</v>
      </c>
      <c r="H68" s="2"/>
      <c r="I68" s="30"/>
      <c r="K68" s="27" t="s">
        <v>18</v>
      </c>
      <c r="L68" s="27">
        <f>L65*1.45</f>
        <v>180.3655</v>
      </c>
      <c r="M68" s="28" t="s">
        <v>275</v>
      </c>
    </row>
    <row r="69" spans="1:13" ht="12.75" customHeight="1" x14ac:dyDescent="0.25">
      <c r="I69" s="37"/>
    </row>
    <row r="70" spans="1:13" ht="12.75" customHeight="1" x14ac:dyDescent="0.25">
      <c r="A70" s="96" t="s">
        <v>39</v>
      </c>
      <c r="B70" s="97"/>
      <c r="D70" s="2"/>
      <c r="E70" s="3" t="s">
        <v>6</v>
      </c>
      <c r="F70" s="5" t="s">
        <v>7</v>
      </c>
      <c r="H70" s="2"/>
      <c r="I70" s="3"/>
    </row>
    <row r="71" spans="1:13" ht="12.75" customHeight="1" x14ac:dyDescent="0.25">
      <c r="D71" s="2"/>
      <c r="E71" s="6" t="s">
        <v>8</v>
      </c>
      <c r="F71" s="7" t="s">
        <v>9</v>
      </c>
      <c r="G71" s="8" t="s">
        <v>10</v>
      </c>
      <c r="H71" s="9" t="s">
        <v>11</v>
      </c>
      <c r="I71" s="10" t="s">
        <v>8</v>
      </c>
    </row>
    <row r="72" spans="1:13" ht="12.75" customHeight="1" x14ac:dyDescent="0.25">
      <c r="B72" s="11" t="s">
        <v>12</v>
      </c>
      <c r="C72" s="12" t="s">
        <v>13</v>
      </c>
      <c r="D72" s="2"/>
      <c r="E72" s="13"/>
      <c r="F72" s="14"/>
      <c r="G72" s="15"/>
      <c r="H72" s="16"/>
      <c r="I72" s="17"/>
    </row>
    <row r="73" spans="1:13" ht="12.75" customHeight="1" x14ac:dyDescent="0.25">
      <c r="A73" s="18">
        <v>2019</v>
      </c>
      <c r="B73" s="19">
        <v>1</v>
      </c>
      <c r="C73" s="20">
        <v>3.99</v>
      </c>
      <c r="D73" s="21">
        <f>B73*60+C73</f>
        <v>63.99</v>
      </c>
      <c r="E73" s="22">
        <v>63.99</v>
      </c>
      <c r="F73" s="23">
        <f>E73*1%</f>
        <v>0.63990000000000002</v>
      </c>
      <c r="G73" s="24">
        <f>E73-F73</f>
        <v>63.350100000000005</v>
      </c>
      <c r="H73" s="25">
        <f>E73+F73</f>
        <v>64.629900000000006</v>
      </c>
      <c r="I73" s="38" t="s">
        <v>144</v>
      </c>
      <c r="K73" s="27" t="s">
        <v>14</v>
      </c>
      <c r="L73" s="27">
        <v>63.99</v>
      </c>
      <c r="M73" s="28" t="s">
        <v>144</v>
      </c>
    </row>
    <row r="74" spans="1:13" ht="12.75" customHeight="1" x14ac:dyDescent="0.25">
      <c r="A74" s="18">
        <v>2018</v>
      </c>
      <c r="B74" s="18">
        <v>1</v>
      </c>
      <c r="C74" s="24">
        <v>3.99</v>
      </c>
      <c r="D74" s="21">
        <f>B74*60+C74</f>
        <v>63.99</v>
      </c>
      <c r="E74" s="38" t="s">
        <v>144</v>
      </c>
      <c r="F74" s="4"/>
      <c r="G74" s="24">
        <f>G73-60</f>
        <v>3.3501000000000047</v>
      </c>
      <c r="H74" s="25">
        <f>H73-60</f>
        <v>4.6299000000000063</v>
      </c>
      <c r="I74" s="35"/>
      <c r="K74" s="27" t="s">
        <v>15</v>
      </c>
      <c r="L74" s="27">
        <f>L73*1.1</f>
        <v>70.38900000000001</v>
      </c>
      <c r="M74" s="28" t="s">
        <v>627</v>
      </c>
    </row>
    <row r="75" spans="1:13" ht="12.75" customHeight="1" x14ac:dyDescent="0.25">
      <c r="A75" s="18">
        <v>2017</v>
      </c>
      <c r="B75" s="18">
        <v>1</v>
      </c>
      <c r="C75" s="24">
        <v>3.99</v>
      </c>
      <c r="D75" s="36">
        <f>B75*60+C75</f>
        <v>63.99</v>
      </c>
      <c r="E75" s="13"/>
      <c r="F75" s="4"/>
      <c r="H75" s="2"/>
      <c r="I75" s="30"/>
      <c r="K75" s="27" t="s">
        <v>16</v>
      </c>
      <c r="L75" s="27">
        <f>L73*1.25</f>
        <v>79.987499999999997</v>
      </c>
      <c r="M75" s="28" t="s">
        <v>367</v>
      </c>
    </row>
    <row r="76" spans="1:13" ht="12.75" customHeight="1" x14ac:dyDescent="0.25">
      <c r="B76" s="18">
        <f>SUM(B73:B75)*60</f>
        <v>180</v>
      </c>
      <c r="C76" s="24">
        <f>SUM(C73:C75)</f>
        <v>11.97</v>
      </c>
      <c r="D76" s="25">
        <f>B76+(SUM(C73:C75))</f>
        <v>191.97</v>
      </c>
      <c r="E76" s="30" t="s">
        <v>17</v>
      </c>
      <c r="F76" s="31">
        <f>AVERAGE(D73:D75)</f>
        <v>63.99</v>
      </c>
      <c r="G76" s="24">
        <f>F76-60</f>
        <v>3.990000000000002</v>
      </c>
      <c r="H76" s="2"/>
      <c r="I76" s="30"/>
      <c r="K76" s="27" t="s">
        <v>18</v>
      </c>
      <c r="L76" s="27">
        <f>L73*1.45</f>
        <v>92.785499999999999</v>
      </c>
      <c r="M76" s="28" t="s">
        <v>236</v>
      </c>
    </row>
    <row r="77" spans="1:13" ht="12.75" customHeight="1" x14ac:dyDescent="0.25">
      <c r="D77" s="2"/>
      <c r="E77" s="30"/>
      <c r="F77" s="4"/>
      <c r="H77" s="2"/>
      <c r="I77" s="30"/>
    </row>
    <row r="78" spans="1:13" ht="12.75" customHeight="1" x14ac:dyDescent="0.25">
      <c r="A78" s="96" t="s">
        <v>41</v>
      </c>
      <c r="B78" s="97"/>
      <c r="D78" s="2"/>
      <c r="E78" s="3" t="s">
        <v>6</v>
      </c>
      <c r="F78" s="5" t="s">
        <v>7</v>
      </c>
      <c r="H78" s="2"/>
      <c r="I78" s="3"/>
    </row>
    <row r="79" spans="1:13" ht="12.75" customHeight="1" x14ac:dyDescent="0.25">
      <c r="D79" s="2"/>
      <c r="E79" s="6" t="s">
        <v>8</v>
      </c>
      <c r="F79" s="7" t="s">
        <v>9</v>
      </c>
      <c r="G79" s="8" t="s">
        <v>10</v>
      </c>
      <c r="H79" s="9" t="s">
        <v>11</v>
      </c>
      <c r="I79" s="10" t="s">
        <v>8</v>
      </c>
    </row>
    <row r="80" spans="1:13" ht="12.75" customHeight="1" x14ac:dyDescent="0.25">
      <c r="B80" s="11" t="s">
        <v>12</v>
      </c>
      <c r="C80" s="12" t="s">
        <v>13</v>
      </c>
      <c r="D80" s="2"/>
      <c r="E80" s="13"/>
      <c r="F80" s="14"/>
      <c r="G80" s="15"/>
      <c r="H80" s="16"/>
      <c r="I80" s="17"/>
    </row>
    <row r="81" spans="1:13" ht="12.75" customHeight="1" x14ac:dyDescent="0.25">
      <c r="A81" s="18">
        <v>2019</v>
      </c>
      <c r="B81" s="19">
        <v>2</v>
      </c>
      <c r="C81" s="20">
        <v>20.29</v>
      </c>
      <c r="D81" s="21">
        <f>B81*60+C81</f>
        <v>140.29</v>
      </c>
      <c r="E81" s="22">
        <v>140.29</v>
      </c>
      <c r="F81" s="23">
        <f>E81*1%</f>
        <v>1.4029</v>
      </c>
      <c r="G81" s="24">
        <f>E81-F81</f>
        <v>138.8871</v>
      </c>
      <c r="H81" s="25">
        <f>E81+F81</f>
        <v>141.69289999999998</v>
      </c>
      <c r="I81" s="38" t="s">
        <v>237</v>
      </c>
      <c r="K81" s="27" t="s">
        <v>14</v>
      </c>
      <c r="L81" s="27">
        <v>140.29</v>
      </c>
      <c r="M81" s="28" t="s">
        <v>237</v>
      </c>
    </row>
    <row r="82" spans="1:13" ht="12.75" customHeight="1" x14ac:dyDescent="0.25">
      <c r="A82" s="18">
        <v>2018</v>
      </c>
      <c r="B82" s="18">
        <v>2</v>
      </c>
      <c r="C82" s="24">
        <v>20.29</v>
      </c>
      <c r="D82" s="25">
        <f>B82*60+C82</f>
        <v>140.29</v>
      </c>
      <c r="E82" s="38" t="s">
        <v>237</v>
      </c>
      <c r="F82" s="4"/>
      <c r="G82" s="24">
        <f>G81-120</f>
        <v>18.887100000000004</v>
      </c>
      <c r="H82" s="25">
        <f>H81-120</f>
        <v>21.69289999999998</v>
      </c>
      <c r="I82" s="29"/>
      <c r="K82" s="27" t="s">
        <v>15</v>
      </c>
      <c r="L82" s="27">
        <f>L81*1.1</f>
        <v>154.31900000000002</v>
      </c>
      <c r="M82" s="28" t="s">
        <v>628</v>
      </c>
    </row>
    <row r="83" spans="1:13" ht="12.75" customHeight="1" x14ac:dyDescent="0.25">
      <c r="A83" s="18">
        <v>2017</v>
      </c>
      <c r="B83" s="18">
        <v>2</v>
      </c>
      <c r="C83" s="24">
        <v>20.29</v>
      </c>
      <c r="D83" s="25">
        <f>B83*60+C83</f>
        <v>140.29</v>
      </c>
      <c r="E83" s="13"/>
      <c r="F83" s="4"/>
      <c r="H83" s="2"/>
      <c r="I83" s="39"/>
      <c r="K83" s="27" t="s">
        <v>16</v>
      </c>
      <c r="L83" s="27">
        <f>L81*1.25</f>
        <v>175.36249999999998</v>
      </c>
      <c r="M83" s="28" t="s">
        <v>396</v>
      </c>
    </row>
    <row r="84" spans="1:13" ht="12.75" customHeight="1" x14ac:dyDescent="0.25">
      <c r="B84" s="18">
        <f>SUM(B81:B83)*60</f>
        <v>360</v>
      </c>
      <c r="C84" s="24">
        <f>SUM(C81:C83)</f>
        <v>60.87</v>
      </c>
      <c r="D84" s="25">
        <f>B84+(SUM(C81:C83))</f>
        <v>420.87</v>
      </c>
      <c r="E84" s="30" t="s">
        <v>17</v>
      </c>
      <c r="F84" s="31">
        <f>AVERAGE(D81:D83)</f>
        <v>140.29</v>
      </c>
      <c r="G84" s="24">
        <f>F84-120</f>
        <v>20.289999999999992</v>
      </c>
      <c r="H84" s="2"/>
      <c r="I84" s="30"/>
      <c r="K84" s="27" t="s">
        <v>18</v>
      </c>
      <c r="L84" s="27">
        <f>L81*1.45</f>
        <v>203.42049999999998</v>
      </c>
      <c r="M84" s="28" t="s">
        <v>393</v>
      </c>
    </row>
    <row r="85" spans="1:13" ht="12.75" customHeight="1" x14ac:dyDescent="0.25">
      <c r="I85" s="37"/>
    </row>
    <row r="86" spans="1:13" ht="12.75" customHeight="1" x14ac:dyDescent="0.25">
      <c r="A86" s="96" t="s">
        <v>43</v>
      </c>
      <c r="B86" s="97"/>
      <c r="D86" s="2"/>
      <c r="E86" s="3" t="s">
        <v>6</v>
      </c>
      <c r="F86" s="5" t="s">
        <v>7</v>
      </c>
      <c r="H86" s="2"/>
      <c r="I86" s="3"/>
    </row>
    <row r="87" spans="1:13" ht="12.75" customHeight="1" x14ac:dyDescent="0.25">
      <c r="D87" s="2"/>
      <c r="E87" s="6" t="s">
        <v>8</v>
      </c>
      <c r="F87" s="7" t="s">
        <v>9</v>
      </c>
      <c r="G87" s="8" t="s">
        <v>10</v>
      </c>
      <c r="H87" s="9" t="s">
        <v>11</v>
      </c>
      <c r="I87" s="10" t="s">
        <v>8</v>
      </c>
    </row>
    <row r="88" spans="1:13" ht="12.75" customHeight="1" x14ac:dyDescent="0.25">
      <c r="B88" s="11" t="s">
        <v>12</v>
      </c>
      <c r="C88" s="12" t="s">
        <v>13</v>
      </c>
      <c r="D88" s="2"/>
      <c r="E88" s="13"/>
      <c r="F88" s="14"/>
      <c r="G88" s="15"/>
      <c r="H88" s="16"/>
      <c r="I88" s="17"/>
    </row>
    <row r="89" spans="1:13" ht="12.75" customHeight="1" x14ac:dyDescent="0.25">
      <c r="A89" s="18">
        <v>2019</v>
      </c>
      <c r="B89" s="19">
        <v>0</v>
      </c>
      <c r="C89" s="20">
        <v>55.09</v>
      </c>
      <c r="D89" s="21">
        <f>B89*60+C89</f>
        <v>55.09</v>
      </c>
      <c r="E89" s="22">
        <v>55.09</v>
      </c>
      <c r="F89" s="23">
        <f>E89*1%</f>
        <v>0.55090000000000006</v>
      </c>
      <c r="G89" s="24">
        <f>E89-F89</f>
        <v>54.539100000000005</v>
      </c>
      <c r="H89" s="25">
        <f>E89+F89</f>
        <v>55.640900000000002</v>
      </c>
      <c r="I89" s="38" t="s">
        <v>238</v>
      </c>
      <c r="K89" s="27" t="s">
        <v>14</v>
      </c>
      <c r="L89" s="27">
        <v>55.09</v>
      </c>
      <c r="M89" s="28" t="s">
        <v>238</v>
      </c>
    </row>
    <row r="90" spans="1:13" ht="12.75" customHeight="1" x14ac:dyDescent="0.25">
      <c r="A90" s="18">
        <v>2018</v>
      </c>
      <c r="B90" s="18">
        <v>0</v>
      </c>
      <c r="C90" s="24">
        <v>55.09</v>
      </c>
      <c r="D90" s="21">
        <f>B90*60+C90</f>
        <v>55.09</v>
      </c>
      <c r="E90" s="38" t="s">
        <v>238</v>
      </c>
      <c r="F90" s="4"/>
      <c r="G90" s="24">
        <f>G89-60</f>
        <v>-5.4608999999999952</v>
      </c>
      <c r="H90" s="25">
        <f>H89-60</f>
        <v>-4.359099999999998</v>
      </c>
      <c r="I90" s="35"/>
      <c r="K90" s="27" t="s">
        <v>15</v>
      </c>
      <c r="L90" s="27">
        <f>L89*1.1</f>
        <v>60.599000000000011</v>
      </c>
      <c r="M90" s="28" t="s">
        <v>629</v>
      </c>
    </row>
    <row r="91" spans="1:13" ht="12.75" customHeight="1" x14ac:dyDescent="0.25">
      <c r="A91" s="18">
        <v>2017</v>
      </c>
      <c r="B91" s="18">
        <v>0</v>
      </c>
      <c r="C91" s="24">
        <v>55.09</v>
      </c>
      <c r="D91" s="36">
        <f>B91*60+C91</f>
        <v>55.09</v>
      </c>
      <c r="E91" s="13"/>
      <c r="F91" s="4"/>
      <c r="H91" s="2"/>
      <c r="I91" s="30"/>
      <c r="K91" s="27" t="s">
        <v>16</v>
      </c>
      <c r="L91" s="27">
        <f>L89*1.25</f>
        <v>68.862500000000011</v>
      </c>
      <c r="M91" s="28" t="s">
        <v>489</v>
      </c>
    </row>
    <row r="92" spans="1:13" ht="12.75" customHeight="1" x14ac:dyDescent="0.25">
      <c r="B92" s="18">
        <f>SUM(B89:B91)*60</f>
        <v>0</v>
      </c>
      <c r="C92" s="24">
        <f>SUM(C89:C91)</f>
        <v>165.27</v>
      </c>
      <c r="D92" s="25">
        <f>B92+(SUM(C89:C91))</f>
        <v>165.27</v>
      </c>
      <c r="E92" s="30" t="s">
        <v>17</v>
      </c>
      <c r="F92" s="31">
        <f>AVERAGE(D89:D91)</f>
        <v>55.09</v>
      </c>
      <c r="G92" s="24">
        <f>F92-60</f>
        <v>-4.9099999999999966</v>
      </c>
      <c r="H92" s="2"/>
      <c r="I92" s="30"/>
      <c r="K92" s="27" t="s">
        <v>18</v>
      </c>
      <c r="L92" s="27">
        <f>L89*1.45</f>
        <v>79.880499999999998</v>
      </c>
      <c r="M92" s="28" t="s">
        <v>239</v>
      </c>
    </row>
    <row r="93" spans="1:13" ht="12.75" customHeight="1" x14ac:dyDescent="0.25">
      <c r="D93" s="2"/>
      <c r="E93" s="30"/>
      <c r="F93" s="4"/>
      <c r="H93" s="2"/>
      <c r="I93" s="30"/>
    </row>
    <row r="94" spans="1:13" ht="12.75" customHeight="1" x14ac:dyDescent="0.25">
      <c r="A94" s="96" t="s">
        <v>44</v>
      </c>
      <c r="B94" s="97"/>
      <c r="D94" s="2"/>
      <c r="E94" s="3" t="s">
        <v>6</v>
      </c>
      <c r="F94" s="5" t="s">
        <v>7</v>
      </c>
      <c r="H94" s="2"/>
      <c r="I94" s="3"/>
    </row>
    <row r="95" spans="1:13" ht="12.75" customHeight="1" x14ac:dyDescent="0.25">
      <c r="D95" s="2"/>
      <c r="E95" s="6" t="s">
        <v>8</v>
      </c>
      <c r="F95" s="7" t="s">
        <v>9</v>
      </c>
      <c r="G95" s="8" t="s">
        <v>10</v>
      </c>
      <c r="H95" s="9" t="s">
        <v>11</v>
      </c>
      <c r="I95" s="10" t="s">
        <v>8</v>
      </c>
    </row>
    <row r="96" spans="1:13" ht="12.75" customHeight="1" x14ac:dyDescent="0.25">
      <c r="B96" s="11" t="s">
        <v>12</v>
      </c>
      <c r="C96" s="12" t="s">
        <v>13</v>
      </c>
      <c r="D96" s="2"/>
      <c r="E96" s="13"/>
      <c r="F96" s="14"/>
      <c r="G96" s="15"/>
      <c r="H96" s="16"/>
      <c r="I96" s="17"/>
    </row>
    <row r="97" spans="1:13" ht="12.75" customHeight="1" x14ac:dyDescent="0.25">
      <c r="A97" s="18">
        <v>2019</v>
      </c>
      <c r="B97" s="19">
        <v>2</v>
      </c>
      <c r="C97" s="20">
        <v>6.29</v>
      </c>
      <c r="D97" s="21">
        <f>B97*60+C97</f>
        <v>126.29</v>
      </c>
      <c r="E97" s="22">
        <v>126.29</v>
      </c>
      <c r="F97" s="23">
        <f>E97*1%</f>
        <v>1.2629000000000001</v>
      </c>
      <c r="G97" s="24">
        <f>E97-F97</f>
        <v>125.0271</v>
      </c>
      <c r="H97" s="25">
        <f>E97+F97</f>
        <v>127.55290000000001</v>
      </c>
      <c r="I97" s="38" t="s">
        <v>240</v>
      </c>
      <c r="K97" s="27" t="s">
        <v>14</v>
      </c>
      <c r="L97" s="27">
        <v>126.29</v>
      </c>
      <c r="M97" s="28" t="s">
        <v>240</v>
      </c>
    </row>
    <row r="98" spans="1:13" ht="12.75" customHeight="1" x14ac:dyDescent="0.25">
      <c r="A98" s="18">
        <v>2018</v>
      </c>
      <c r="B98" s="18">
        <v>2</v>
      </c>
      <c r="C98" s="24">
        <v>6.29</v>
      </c>
      <c r="D98" s="25">
        <f>B98*60+C98</f>
        <v>126.29</v>
      </c>
      <c r="E98" s="38" t="s">
        <v>240</v>
      </c>
      <c r="F98" s="4"/>
      <c r="G98" s="24">
        <f>G97-120</f>
        <v>5.0271000000000043</v>
      </c>
      <c r="H98" s="25">
        <f>H97-120</f>
        <v>7.5529000000000082</v>
      </c>
      <c r="I98" s="29"/>
      <c r="K98" s="27" t="s">
        <v>15</v>
      </c>
      <c r="L98" s="27">
        <f>L97*1.1</f>
        <v>138.91900000000001</v>
      </c>
      <c r="M98" s="28" t="s">
        <v>630</v>
      </c>
    </row>
    <row r="99" spans="1:13" ht="12.75" customHeight="1" x14ac:dyDescent="0.25">
      <c r="A99" s="18">
        <v>2017</v>
      </c>
      <c r="B99" s="18">
        <v>2</v>
      </c>
      <c r="C99" s="24">
        <v>6.29</v>
      </c>
      <c r="D99" s="25">
        <f>B99*60+C99</f>
        <v>126.29</v>
      </c>
      <c r="E99" s="13"/>
      <c r="F99" s="4"/>
      <c r="H99" s="2"/>
      <c r="I99" s="39"/>
      <c r="K99" s="27" t="s">
        <v>16</v>
      </c>
      <c r="L99" s="27">
        <f>L97*1.25</f>
        <v>157.86250000000001</v>
      </c>
      <c r="M99" s="28" t="s">
        <v>490</v>
      </c>
    </row>
    <row r="100" spans="1:13" ht="12.75" customHeight="1" x14ac:dyDescent="0.25">
      <c r="B100" s="18">
        <f>SUM(B97:B99)*60</f>
        <v>360</v>
      </c>
      <c r="C100" s="24">
        <f>SUM(C97:C99)</f>
        <v>18.87</v>
      </c>
      <c r="D100" s="25">
        <f>B100+(SUM(C97:C99))</f>
        <v>378.87</v>
      </c>
      <c r="E100" s="30" t="s">
        <v>17</v>
      </c>
      <c r="F100" s="31">
        <f>AVERAGE(D97:D99)</f>
        <v>126.29</v>
      </c>
      <c r="G100" s="24">
        <f>F100-120</f>
        <v>6.2900000000000063</v>
      </c>
      <c r="H100" s="2"/>
      <c r="I100" s="30"/>
      <c r="K100" s="27" t="s">
        <v>18</v>
      </c>
      <c r="L100" s="27">
        <f>L97*1.45</f>
        <v>183.12049999999999</v>
      </c>
      <c r="M100" s="28" t="s">
        <v>394</v>
      </c>
    </row>
    <row r="101" spans="1:13" ht="12.75" customHeight="1" x14ac:dyDescent="0.25">
      <c r="I101" s="37"/>
    </row>
    <row r="102" spans="1:13" ht="12.75" customHeight="1" x14ac:dyDescent="0.25">
      <c r="A102" s="96" t="s">
        <v>23</v>
      </c>
      <c r="B102" s="97"/>
      <c r="D102" s="2"/>
      <c r="E102" s="3" t="s">
        <v>6</v>
      </c>
      <c r="F102" s="5" t="s">
        <v>7</v>
      </c>
      <c r="H102" s="2"/>
      <c r="I102" s="3"/>
    </row>
    <row r="103" spans="1:13" ht="12.75" customHeight="1" x14ac:dyDescent="0.25">
      <c r="D103" s="2"/>
      <c r="E103" s="6" t="s">
        <v>8</v>
      </c>
      <c r="F103" s="7" t="s">
        <v>9</v>
      </c>
      <c r="G103" s="8" t="s">
        <v>10</v>
      </c>
      <c r="H103" s="9" t="s">
        <v>11</v>
      </c>
      <c r="I103" s="10" t="s">
        <v>8</v>
      </c>
    </row>
    <row r="104" spans="1:13" ht="12.75" customHeight="1" x14ac:dyDescent="0.25">
      <c r="B104" s="11" t="s">
        <v>12</v>
      </c>
      <c r="C104" s="12" t="s">
        <v>13</v>
      </c>
      <c r="D104" s="2"/>
      <c r="E104" s="13"/>
      <c r="F104" s="14"/>
      <c r="G104" s="15"/>
      <c r="H104" s="16"/>
      <c r="I104" s="17"/>
    </row>
    <row r="105" spans="1:13" ht="12.75" customHeight="1" x14ac:dyDescent="0.25">
      <c r="A105" s="18">
        <v>2019</v>
      </c>
      <c r="B105" s="19"/>
      <c r="C105" s="20">
        <v>59.09</v>
      </c>
      <c r="D105" s="21">
        <f>B105*60+C105</f>
        <v>59.09</v>
      </c>
      <c r="E105" s="22">
        <v>59.09</v>
      </c>
      <c r="F105" s="23">
        <f>E105*1%</f>
        <v>0.59090000000000009</v>
      </c>
      <c r="G105" s="24">
        <f>E105-F105</f>
        <v>58.499100000000006</v>
      </c>
      <c r="H105" s="25">
        <f>E105+F105</f>
        <v>59.680900000000001</v>
      </c>
      <c r="I105" s="38" t="s">
        <v>241</v>
      </c>
      <c r="K105" s="27" t="s">
        <v>14</v>
      </c>
      <c r="L105" s="27">
        <v>59.09</v>
      </c>
      <c r="M105" s="28" t="s">
        <v>241</v>
      </c>
    </row>
    <row r="106" spans="1:13" ht="12.75" customHeight="1" x14ac:dyDescent="0.25">
      <c r="A106" s="18">
        <v>2018</v>
      </c>
      <c r="B106" s="18"/>
      <c r="C106" s="24">
        <v>59.09</v>
      </c>
      <c r="D106" s="21">
        <f>B106*60+C106</f>
        <v>59.09</v>
      </c>
      <c r="E106" s="38" t="s">
        <v>241</v>
      </c>
      <c r="F106" s="4"/>
      <c r="G106" s="24">
        <f>G105</f>
        <v>58.499100000000006</v>
      </c>
      <c r="H106" s="25">
        <f>H105</f>
        <v>59.680900000000001</v>
      </c>
      <c r="I106" s="35"/>
      <c r="K106" s="27" t="s">
        <v>15</v>
      </c>
      <c r="L106" s="27">
        <f>L105*1.1</f>
        <v>64.999000000000009</v>
      </c>
      <c r="M106" s="28" t="s">
        <v>108</v>
      </c>
    </row>
    <row r="107" spans="1:13" ht="12.75" customHeight="1" x14ac:dyDescent="0.25">
      <c r="A107" s="18">
        <v>2017</v>
      </c>
      <c r="B107" s="18"/>
      <c r="C107" s="24">
        <v>59.09</v>
      </c>
      <c r="D107" s="36">
        <f>B107*60+C107</f>
        <v>59.09</v>
      </c>
      <c r="E107" s="13"/>
      <c r="F107" s="4"/>
      <c r="H107" s="2"/>
      <c r="I107" s="30"/>
      <c r="K107" s="27" t="s">
        <v>16</v>
      </c>
      <c r="L107" s="27">
        <f>L105*1.25</f>
        <v>73.862500000000011</v>
      </c>
      <c r="M107" s="28" t="s">
        <v>126</v>
      </c>
    </row>
    <row r="108" spans="1:13" ht="12.75" customHeight="1" x14ac:dyDescent="0.25">
      <c r="B108" s="18">
        <f>SUM(B105:B107)*60</f>
        <v>0</v>
      </c>
      <c r="C108" s="24">
        <f>SUM(C105:C107)</f>
        <v>177.27</v>
      </c>
      <c r="D108" s="25">
        <f>B108+(SUM(C105:C107))</f>
        <v>177.27</v>
      </c>
      <c r="E108" s="30" t="s">
        <v>17</v>
      </c>
      <c r="F108" s="31">
        <f>AVERAGE(D105:D107)</f>
        <v>59.09</v>
      </c>
      <c r="G108" s="24">
        <f>F108-60</f>
        <v>-0.90999999999999659</v>
      </c>
      <c r="H108" s="2"/>
      <c r="I108" s="30"/>
      <c r="K108" s="27" t="s">
        <v>18</v>
      </c>
      <c r="L108" s="27">
        <f>L105*1.45</f>
        <v>85.680500000000009</v>
      </c>
      <c r="M108" s="28" t="s">
        <v>242</v>
      </c>
    </row>
    <row r="109" spans="1:13" ht="12.75" customHeight="1" x14ac:dyDescent="0.25">
      <c r="D109" s="2"/>
      <c r="E109" s="30"/>
      <c r="F109" s="4"/>
      <c r="H109" s="2"/>
      <c r="I109" s="30"/>
    </row>
    <row r="110" spans="1:13" ht="12.75" customHeight="1" x14ac:dyDescent="0.25">
      <c r="A110" s="96" t="s">
        <v>46</v>
      </c>
      <c r="B110" s="97"/>
      <c r="D110" s="2"/>
      <c r="E110" s="3" t="s">
        <v>6</v>
      </c>
      <c r="F110" s="5" t="s">
        <v>7</v>
      </c>
      <c r="H110" s="2"/>
      <c r="I110" s="3"/>
    </row>
    <row r="111" spans="1:13" ht="12.75" customHeight="1" x14ac:dyDescent="0.25">
      <c r="D111" s="2"/>
      <c r="E111" s="6" t="s">
        <v>8</v>
      </c>
      <c r="F111" s="7" t="s">
        <v>9</v>
      </c>
      <c r="G111" s="8" t="s">
        <v>10</v>
      </c>
      <c r="H111" s="9" t="s">
        <v>11</v>
      </c>
      <c r="I111" s="10" t="s">
        <v>8</v>
      </c>
    </row>
    <row r="112" spans="1:13" ht="12.75" customHeight="1" x14ac:dyDescent="0.25">
      <c r="B112" s="11" t="s">
        <v>12</v>
      </c>
      <c r="C112" s="12" t="s">
        <v>13</v>
      </c>
      <c r="D112" s="2"/>
      <c r="E112" s="13"/>
      <c r="F112" s="14"/>
      <c r="G112" s="15"/>
      <c r="H112" s="16"/>
      <c r="I112" s="17"/>
    </row>
    <row r="113" spans="1:13" ht="12.75" customHeight="1" x14ac:dyDescent="0.25">
      <c r="A113" s="18">
        <v>2019</v>
      </c>
      <c r="B113" s="19">
        <v>2</v>
      </c>
      <c r="C113" s="20">
        <v>0.89</v>
      </c>
      <c r="D113" s="21">
        <f>B113*60+C113</f>
        <v>120.89</v>
      </c>
      <c r="E113" s="22">
        <v>120.89</v>
      </c>
      <c r="F113" s="23">
        <f>E113*1%</f>
        <v>1.2089000000000001</v>
      </c>
      <c r="G113" s="24">
        <f>E113-F113</f>
        <v>119.6811</v>
      </c>
      <c r="H113" s="25">
        <f>E113+F113</f>
        <v>122.0989</v>
      </c>
      <c r="I113" s="38" t="s">
        <v>243</v>
      </c>
      <c r="K113" s="27" t="s">
        <v>14</v>
      </c>
      <c r="L113" s="27">
        <v>120.89</v>
      </c>
      <c r="M113" s="28" t="s">
        <v>243</v>
      </c>
    </row>
    <row r="114" spans="1:13" ht="12.75" customHeight="1" x14ac:dyDescent="0.25">
      <c r="A114" s="18">
        <v>2018</v>
      </c>
      <c r="B114" s="18">
        <v>2</v>
      </c>
      <c r="C114" s="24">
        <v>0.89</v>
      </c>
      <c r="D114" s="25">
        <f>B114*60+C114</f>
        <v>120.89</v>
      </c>
      <c r="E114" s="38" t="s">
        <v>243</v>
      </c>
      <c r="F114" s="4"/>
      <c r="G114" s="24">
        <f>G113-120</f>
        <v>-0.3188999999999993</v>
      </c>
      <c r="H114" s="25">
        <f>H113-120</f>
        <v>2.0989000000000004</v>
      </c>
      <c r="I114" s="29"/>
      <c r="K114" s="27" t="s">
        <v>15</v>
      </c>
      <c r="L114" s="27">
        <f>L113*1.1</f>
        <v>132.97900000000001</v>
      </c>
      <c r="M114" s="28" t="s">
        <v>631</v>
      </c>
    </row>
    <row r="115" spans="1:13" ht="12.75" customHeight="1" x14ac:dyDescent="0.25">
      <c r="A115" s="18">
        <v>2017</v>
      </c>
      <c r="B115" s="18">
        <v>2</v>
      </c>
      <c r="C115" s="24">
        <v>0.89</v>
      </c>
      <c r="D115" s="25">
        <f>B115*60+C115</f>
        <v>120.89</v>
      </c>
      <c r="E115" s="13"/>
      <c r="F115" s="4"/>
      <c r="H115" s="2"/>
      <c r="I115" s="39"/>
      <c r="K115" s="27" t="s">
        <v>16</v>
      </c>
      <c r="L115" s="27">
        <f>L113*1.25</f>
        <v>151.11250000000001</v>
      </c>
      <c r="M115" s="28" t="s">
        <v>285</v>
      </c>
    </row>
    <row r="116" spans="1:13" ht="12.75" customHeight="1" x14ac:dyDescent="0.25">
      <c r="B116" s="18">
        <f>SUM(B113:B115)*60</f>
        <v>360</v>
      </c>
      <c r="C116" s="24">
        <f>SUM(C113:C115)</f>
        <v>2.67</v>
      </c>
      <c r="D116" s="25">
        <f>B116+(SUM(C113:C115))</f>
        <v>362.67</v>
      </c>
      <c r="E116" s="30" t="s">
        <v>17</v>
      </c>
      <c r="F116" s="31">
        <f>AVERAGE(D113:D115)</f>
        <v>120.89</v>
      </c>
      <c r="G116" s="24">
        <f>F116-120</f>
        <v>0.89000000000000057</v>
      </c>
      <c r="H116" s="2"/>
      <c r="I116" s="30"/>
      <c r="K116" s="27" t="s">
        <v>18</v>
      </c>
      <c r="L116" s="27">
        <f>L113*1.45</f>
        <v>175.29050000000001</v>
      </c>
      <c r="M116" s="28" t="s">
        <v>396</v>
      </c>
    </row>
    <row r="117" spans="1:13" ht="12.75" customHeight="1" x14ac:dyDescent="0.25">
      <c r="D117" s="2"/>
      <c r="E117" s="30"/>
      <c r="F117" s="4"/>
      <c r="H117" s="2"/>
      <c r="I117" s="30"/>
    </row>
    <row r="118" spans="1:13" ht="12.75" customHeight="1" x14ac:dyDescent="0.25">
      <c r="A118" s="96" t="s">
        <v>48</v>
      </c>
      <c r="B118" s="97"/>
      <c r="D118" s="2"/>
      <c r="E118" s="3" t="s">
        <v>6</v>
      </c>
      <c r="F118" s="5" t="s">
        <v>7</v>
      </c>
      <c r="H118" s="2"/>
      <c r="I118" s="3"/>
    </row>
    <row r="119" spans="1:13" ht="12.75" customHeight="1" x14ac:dyDescent="0.25">
      <c r="D119" s="2"/>
      <c r="E119" s="6" t="s">
        <v>8</v>
      </c>
      <c r="F119" s="7" t="s">
        <v>9</v>
      </c>
      <c r="G119" s="8" t="s">
        <v>10</v>
      </c>
      <c r="H119" s="9" t="s">
        <v>11</v>
      </c>
      <c r="I119" s="10" t="s">
        <v>8</v>
      </c>
    </row>
    <row r="120" spans="1:13" ht="12.75" customHeight="1" x14ac:dyDescent="0.25">
      <c r="B120" s="11" t="s">
        <v>12</v>
      </c>
      <c r="C120" s="12" t="s">
        <v>13</v>
      </c>
      <c r="D120" s="2"/>
      <c r="E120" s="13"/>
      <c r="F120" s="14"/>
      <c r="G120" s="15"/>
      <c r="H120" s="16"/>
      <c r="I120" s="17"/>
    </row>
    <row r="121" spans="1:13" ht="12.75" customHeight="1" x14ac:dyDescent="0.25">
      <c r="A121" s="18">
        <v>2019</v>
      </c>
      <c r="B121" s="15">
        <v>4</v>
      </c>
      <c r="C121" s="19">
        <v>26.79</v>
      </c>
      <c r="D121" s="2">
        <f>B121*60+C121</f>
        <v>266.79000000000002</v>
      </c>
      <c r="E121" s="10">
        <v>266.79000000000002</v>
      </c>
      <c r="F121" s="23">
        <f>E121*1%</f>
        <v>2.6679000000000004</v>
      </c>
      <c r="G121" s="24">
        <f>E121-F121</f>
        <v>264.12210000000005</v>
      </c>
      <c r="H121" s="25">
        <f>E121+F121</f>
        <v>269.4579</v>
      </c>
      <c r="I121" s="38" t="s">
        <v>244</v>
      </c>
      <c r="K121" s="27" t="s">
        <v>14</v>
      </c>
      <c r="L121" s="27">
        <v>266.79000000000002</v>
      </c>
      <c r="M121" s="28" t="s">
        <v>244</v>
      </c>
    </row>
    <row r="122" spans="1:13" ht="12.75" customHeight="1" x14ac:dyDescent="0.25">
      <c r="A122" s="18">
        <v>2018</v>
      </c>
      <c r="B122" s="1">
        <v>4</v>
      </c>
      <c r="C122" s="18">
        <v>26.79</v>
      </c>
      <c r="D122" s="2">
        <f>B122*60+C122</f>
        <v>266.79000000000002</v>
      </c>
      <c r="E122" s="38" t="s">
        <v>244</v>
      </c>
      <c r="F122" s="4"/>
      <c r="G122" s="40">
        <f>G121-300</f>
        <v>-35.877899999999954</v>
      </c>
      <c r="H122" s="41">
        <f>H121-300</f>
        <v>-30.542100000000005</v>
      </c>
      <c r="I122" s="29"/>
      <c r="K122" s="27" t="s">
        <v>15</v>
      </c>
      <c r="L122" s="27">
        <f>L121*1.1</f>
        <v>293.46900000000005</v>
      </c>
      <c r="M122" s="28" t="s">
        <v>632</v>
      </c>
    </row>
    <row r="123" spans="1:13" ht="12.75" customHeight="1" x14ac:dyDescent="0.25">
      <c r="A123" s="18">
        <v>2017</v>
      </c>
      <c r="B123" s="1">
        <v>4</v>
      </c>
      <c r="C123" s="24">
        <v>26.79</v>
      </c>
      <c r="D123" s="2">
        <f>B123*60+C123</f>
        <v>266.79000000000002</v>
      </c>
      <c r="E123" s="13"/>
      <c r="F123" s="4"/>
      <c r="H123" s="2"/>
      <c r="I123" s="30"/>
      <c r="K123" s="27" t="s">
        <v>16</v>
      </c>
      <c r="L123" s="27">
        <f>L121*1.25</f>
        <v>333.48750000000001</v>
      </c>
      <c r="M123" s="28" t="s">
        <v>491</v>
      </c>
    </row>
    <row r="124" spans="1:13" ht="12.75" customHeight="1" x14ac:dyDescent="0.25">
      <c r="B124" s="18">
        <f>SUM(B121:B123)*60</f>
        <v>720</v>
      </c>
      <c r="C124" s="24">
        <f>SUM(C121:C123)</f>
        <v>80.37</v>
      </c>
      <c r="D124" s="41">
        <f>B124+C124</f>
        <v>800.37</v>
      </c>
      <c r="E124" s="30" t="s">
        <v>17</v>
      </c>
      <c r="F124" s="31">
        <f>AVERAGE(D121:D123)</f>
        <v>266.79000000000002</v>
      </c>
      <c r="G124" s="40">
        <f>F124-300</f>
        <v>-33.20999999999998</v>
      </c>
      <c r="H124" s="2"/>
      <c r="I124" s="42"/>
      <c r="K124" s="27" t="s">
        <v>18</v>
      </c>
      <c r="L124" s="27">
        <f>L121*1.45</f>
        <v>386.84550000000002</v>
      </c>
      <c r="M124" s="28" t="s">
        <v>397</v>
      </c>
    </row>
    <row r="125" spans="1:13" ht="12.75" customHeight="1" x14ac:dyDescent="0.25">
      <c r="D125" s="2"/>
      <c r="E125" s="30"/>
      <c r="F125" s="4"/>
      <c r="H125" s="2"/>
      <c r="I125" s="30"/>
    </row>
  </sheetData>
  <mergeCells count="20">
    <mergeCell ref="A6:B6"/>
    <mergeCell ref="A1:I1"/>
    <mergeCell ref="B2:I2"/>
    <mergeCell ref="A3:I3"/>
    <mergeCell ref="A4:I4"/>
    <mergeCell ref="A5:B5"/>
    <mergeCell ref="A14:B14"/>
    <mergeCell ref="A22:B22"/>
    <mergeCell ref="A30:B30"/>
    <mergeCell ref="A38:B38"/>
    <mergeCell ref="A46:B46"/>
    <mergeCell ref="A94:B94"/>
    <mergeCell ref="A102:B102"/>
    <mergeCell ref="A110:B110"/>
    <mergeCell ref="A118:B118"/>
    <mergeCell ref="A54:B54"/>
    <mergeCell ref="A62:B62"/>
    <mergeCell ref="A70:B70"/>
    <mergeCell ref="A78:B78"/>
    <mergeCell ref="A86:B8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M51"/>
  <sheetViews>
    <sheetView view="pageLayout" zoomScaleNormal="100" workbookViewId="0">
      <selection activeCell="G15" sqref="G15"/>
    </sheetView>
  </sheetViews>
  <sheetFormatPr defaultColWidth="14.44140625" defaultRowHeight="12.75" customHeight="1" x14ac:dyDescent="0.25"/>
  <cols>
    <col min="1" max="1" width="7.5546875" style="1" customWidth="1"/>
    <col min="2" max="2" width="5.33203125" style="1" customWidth="1"/>
    <col min="3" max="4" width="9" style="1" customWidth="1"/>
    <col min="5" max="5" width="12.6640625" style="1" customWidth="1"/>
    <col min="6" max="6" width="10.88671875" style="1" customWidth="1"/>
    <col min="7" max="7" width="7.6640625" style="1" customWidth="1"/>
    <col min="8" max="8" width="7.44140625" style="1" customWidth="1"/>
    <col min="9" max="9" width="9.33203125" style="1" customWidth="1"/>
    <col min="10" max="10" width="7.6640625" style="1" customWidth="1"/>
    <col min="11" max="11" width="7.44140625" style="1" customWidth="1"/>
    <col min="12" max="12" width="4.44140625" style="1" customWidth="1"/>
    <col min="13" max="16384" width="14.44140625" style="1"/>
  </cols>
  <sheetData>
    <row r="1" spans="1:13" ht="15" customHeight="1" x14ac:dyDescent="0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3" ht="20.25" customHeight="1" x14ac:dyDescent="0.25">
      <c r="B2" s="98"/>
      <c r="C2" s="97"/>
      <c r="D2" s="97"/>
      <c r="E2" s="97"/>
      <c r="F2" s="97"/>
      <c r="G2" s="97"/>
      <c r="H2" s="97"/>
      <c r="I2" s="97"/>
    </row>
    <row r="3" spans="1:13" ht="12" customHeight="1" x14ac:dyDescent="0.25">
      <c r="A3" s="99" t="s">
        <v>4</v>
      </c>
      <c r="B3" s="97"/>
      <c r="D3" s="2"/>
      <c r="E3" s="3">
        <v>2019</v>
      </c>
      <c r="F3" s="4"/>
      <c r="H3" s="2"/>
      <c r="I3" s="101">
        <v>2020</v>
      </c>
      <c r="J3" s="102"/>
      <c r="K3" s="103"/>
    </row>
    <row r="4" spans="1:13" ht="12" customHeight="1" x14ac:dyDescent="0.25">
      <c r="A4" s="96" t="s">
        <v>5</v>
      </c>
      <c r="B4" s="97"/>
      <c r="D4" s="2"/>
      <c r="E4" s="3" t="s">
        <v>6</v>
      </c>
      <c r="F4" s="5" t="s">
        <v>7</v>
      </c>
      <c r="H4" s="2"/>
      <c r="I4" s="101"/>
      <c r="J4" s="102"/>
      <c r="K4" s="103"/>
    </row>
    <row r="5" spans="1:13" ht="12" customHeight="1" x14ac:dyDescent="0.25">
      <c r="D5" s="2"/>
      <c r="E5" s="6" t="s">
        <v>8</v>
      </c>
      <c r="F5" s="7" t="s">
        <v>9</v>
      </c>
      <c r="G5" s="8" t="s">
        <v>10</v>
      </c>
      <c r="H5" s="9" t="s">
        <v>11</v>
      </c>
      <c r="I5" s="92" t="s">
        <v>8</v>
      </c>
      <c r="J5" s="93"/>
      <c r="K5" s="94"/>
      <c r="M5" s="61"/>
    </row>
    <row r="6" spans="1:13" ht="12" customHeight="1" x14ac:dyDescent="0.25">
      <c r="B6" s="11" t="s">
        <v>495</v>
      </c>
      <c r="C6" s="12" t="s">
        <v>13</v>
      </c>
      <c r="D6" s="2"/>
      <c r="E6" s="13"/>
      <c r="F6" s="14"/>
      <c r="G6" s="15"/>
      <c r="H6" s="16"/>
      <c r="I6" s="68"/>
      <c r="J6" s="63"/>
      <c r="K6" s="72"/>
    </row>
    <row r="7" spans="1:13" ht="12" customHeight="1" x14ac:dyDescent="0.25">
      <c r="A7" s="18">
        <v>2019</v>
      </c>
      <c r="B7" s="19">
        <v>0</v>
      </c>
      <c r="C7" s="20">
        <v>40.04</v>
      </c>
      <c r="D7" s="21">
        <f>B7*60+C7</f>
        <v>40.04</v>
      </c>
      <c r="E7" s="22">
        <v>37.99</v>
      </c>
      <c r="F7" s="23">
        <f>E7*1%</f>
        <v>0.37990000000000002</v>
      </c>
      <c r="G7" s="24">
        <f>E7-F7</f>
        <v>37.610100000000003</v>
      </c>
      <c r="H7" s="25">
        <f>E7+F7</f>
        <v>38.369900000000001</v>
      </c>
      <c r="I7" s="73" t="s">
        <v>492</v>
      </c>
      <c r="J7" s="66">
        <v>39.82</v>
      </c>
      <c r="K7" s="74" t="s">
        <v>245</v>
      </c>
      <c r="M7" s="64"/>
    </row>
    <row r="8" spans="1:13" ht="12" customHeight="1" x14ac:dyDescent="0.25">
      <c r="A8" s="18">
        <v>2018</v>
      </c>
      <c r="B8" s="18">
        <v>0</v>
      </c>
      <c r="C8" s="24">
        <v>40.22</v>
      </c>
      <c r="D8" s="21">
        <f>B8*60+C8</f>
        <v>40.22</v>
      </c>
      <c r="E8" s="26" t="s">
        <v>98</v>
      </c>
      <c r="F8" s="4"/>
      <c r="G8" s="24">
        <f>G7</f>
        <v>37.610100000000003</v>
      </c>
      <c r="H8" s="25">
        <f>H7</f>
        <v>38.369900000000001</v>
      </c>
      <c r="I8" s="73" t="s">
        <v>71</v>
      </c>
      <c r="J8" s="67">
        <f>J7*1.1</f>
        <v>43.802000000000007</v>
      </c>
      <c r="K8" s="74" t="s">
        <v>304</v>
      </c>
    </row>
    <row r="9" spans="1:13" ht="12" customHeight="1" x14ac:dyDescent="0.25">
      <c r="A9" s="18">
        <v>2017</v>
      </c>
      <c r="B9" s="18">
        <v>0</v>
      </c>
      <c r="C9" s="24">
        <v>39.200000000000003</v>
      </c>
      <c r="D9" s="21">
        <f>B9*60+C9</f>
        <v>39.200000000000003</v>
      </c>
      <c r="E9" s="13"/>
      <c r="F9" s="4"/>
      <c r="H9" s="2"/>
      <c r="I9" s="73" t="s">
        <v>493</v>
      </c>
      <c r="J9" s="67">
        <f>J7*1.25</f>
        <v>49.774999999999999</v>
      </c>
      <c r="K9" s="74" t="s">
        <v>398</v>
      </c>
    </row>
    <row r="10" spans="1:13" ht="12" customHeight="1" x14ac:dyDescent="0.25">
      <c r="B10" s="18">
        <f>SUM(B7:B9)*60</f>
        <v>0</v>
      </c>
      <c r="C10" s="24">
        <f>SUM(C7:C9)</f>
        <v>119.46</v>
      </c>
      <c r="D10" s="25">
        <f>B10+(SUM(C7:C9))</f>
        <v>119.46</v>
      </c>
      <c r="E10" s="30" t="s">
        <v>17</v>
      </c>
      <c r="F10" s="31">
        <f>AVERAGE(D7:D9)</f>
        <v>39.82</v>
      </c>
      <c r="G10" s="24">
        <f>F10</f>
        <v>39.82</v>
      </c>
      <c r="H10" s="2"/>
      <c r="I10" s="73" t="s">
        <v>494</v>
      </c>
      <c r="J10" s="67">
        <f>J7*1.45</f>
        <v>57.738999999999997</v>
      </c>
      <c r="K10" s="74" t="s">
        <v>104</v>
      </c>
    </row>
    <row r="11" spans="1:13" ht="12" customHeight="1" x14ac:dyDescent="0.25">
      <c r="D11" s="2"/>
      <c r="E11" s="30"/>
      <c r="F11" s="32"/>
      <c r="H11" s="2"/>
      <c r="I11" s="69"/>
      <c r="J11" s="63"/>
      <c r="K11" s="72"/>
    </row>
    <row r="12" spans="1:13" ht="12" customHeight="1" x14ac:dyDescent="0.25">
      <c r="A12" s="96" t="s">
        <v>19</v>
      </c>
      <c r="B12" s="97"/>
      <c r="D12" s="2"/>
      <c r="E12" s="3" t="s">
        <v>6</v>
      </c>
      <c r="F12" s="5" t="s">
        <v>7</v>
      </c>
      <c r="H12" s="2"/>
      <c r="I12" s="5"/>
      <c r="J12" s="63"/>
      <c r="K12" s="72"/>
    </row>
    <row r="13" spans="1:13" ht="12" customHeight="1" x14ac:dyDescent="0.25">
      <c r="D13" s="2"/>
      <c r="E13" s="6" t="s">
        <v>8</v>
      </c>
      <c r="F13" s="7" t="s">
        <v>9</v>
      </c>
      <c r="G13" s="8" t="s">
        <v>10</v>
      </c>
      <c r="H13" s="9" t="s">
        <v>11</v>
      </c>
      <c r="I13" s="92" t="s">
        <v>8</v>
      </c>
      <c r="J13" s="93"/>
      <c r="K13" s="94"/>
    </row>
    <row r="14" spans="1:13" ht="13.2" x14ac:dyDescent="0.25">
      <c r="B14" s="11" t="s">
        <v>495</v>
      </c>
      <c r="C14" s="12" t="s">
        <v>13</v>
      </c>
      <c r="D14" s="2"/>
      <c r="E14" s="13"/>
      <c r="F14" s="14"/>
      <c r="G14" s="15"/>
      <c r="H14" s="16"/>
      <c r="I14" s="70"/>
      <c r="J14" s="63"/>
      <c r="K14" s="72"/>
    </row>
    <row r="15" spans="1:13" ht="12" customHeight="1" x14ac:dyDescent="0.25">
      <c r="A15" s="18">
        <v>2019</v>
      </c>
      <c r="B15" s="19">
        <v>1</v>
      </c>
      <c r="C15" s="20">
        <v>33.94</v>
      </c>
      <c r="D15" s="21">
        <f>B15*60+C15</f>
        <v>93.94</v>
      </c>
      <c r="E15" s="22">
        <v>87.09</v>
      </c>
      <c r="F15" s="23">
        <f>E15*1%</f>
        <v>0.87090000000000001</v>
      </c>
      <c r="G15" s="24">
        <f>E15-F15</f>
        <v>86.219099999999997</v>
      </c>
      <c r="H15" s="25">
        <f>E15+F15</f>
        <v>87.960900000000009</v>
      </c>
      <c r="I15" s="73" t="s">
        <v>492</v>
      </c>
      <c r="J15" s="66">
        <v>92.04</v>
      </c>
      <c r="K15" s="74" t="s">
        <v>512</v>
      </c>
      <c r="M15" s="64"/>
    </row>
    <row r="16" spans="1:13" ht="13.2" x14ac:dyDescent="0.25">
      <c r="A16" s="18">
        <v>2018</v>
      </c>
      <c r="B16" s="18">
        <v>1</v>
      </c>
      <c r="C16" s="24">
        <v>31.88</v>
      </c>
      <c r="D16" s="21">
        <f>B16*60+C16</f>
        <v>91.88</v>
      </c>
      <c r="E16" s="38" t="s">
        <v>147</v>
      </c>
      <c r="F16" s="4"/>
      <c r="G16" s="24">
        <f>G15-60</f>
        <v>26.219099999999997</v>
      </c>
      <c r="H16" s="25">
        <f>H15-60</f>
        <v>27.960900000000009</v>
      </c>
      <c r="I16" s="73" t="s">
        <v>71</v>
      </c>
      <c r="J16" s="66">
        <f>J15*1.1</f>
        <v>101.24400000000001</v>
      </c>
      <c r="K16" s="74" t="s">
        <v>372</v>
      </c>
      <c r="M16" s="65"/>
    </row>
    <row r="17" spans="1:13" ht="12" customHeight="1" x14ac:dyDescent="0.25">
      <c r="A17" s="18">
        <v>2017</v>
      </c>
      <c r="B17" s="18">
        <v>1</v>
      </c>
      <c r="C17" s="24">
        <v>30.31</v>
      </c>
      <c r="D17" s="36">
        <f>B17*60+C17</f>
        <v>90.31</v>
      </c>
      <c r="E17" s="13"/>
      <c r="F17" s="4"/>
      <c r="H17" s="2"/>
      <c r="I17" s="73" t="s">
        <v>493</v>
      </c>
      <c r="J17" s="67">
        <f>J15*1.25</f>
        <v>115.05000000000001</v>
      </c>
      <c r="K17" s="74" t="s">
        <v>402</v>
      </c>
    </row>
    <row r="18" spans="1:13" ht="12" customHeight="1" x14ac:dyDescent="0.25">
      <c r="B18" s="18">
        <f>SUM(B15:B17)*60</f>
        <v>180</v>
      </c>
      <c r="C18" s="24">
        <f>SUM(C15:C17)</f>
        <v>96.13</v>
      </c>
      <c r="D18" s="25">
        <f>B18+(SUM(C15:C17))</f>
        <v>276.13</v>
      </c>
      <c r="E18" s="30" t="s">
        <v>17</v>
      </c>
      <c r="F18" s="31">
        <f>AVERAGE(D15:D17)</f>
        <v>92.043333333333337</v>
      </c>
      <c r="G18" s="24">
        <f>F18-60</f>
        <v>32.043333333333337</v>
      </c>
      <c r="H18" s="2"/>
      <c r="I18" s="73" t="s">
        <v>494</v>
      </c>
      <c r="J18" s="67">
        <f>J15*1.45</f>
        <v>133.458</v>
      </c>
      <c r="K18" s="74" t="s">
        <v>513</v>
      </c>
    </row>
    <row r="19" spans="1:13" ht="12" customHeight="1" x14ac:dyDescent="0.25">
      <c r="D19" s="2"/>
      <c r="E19" s="30"/>
      <c r="F19" s="4"/>
      <c r="H19" s="2"/>
      <c r="I19" s="69"/>
      <c r="J19" s="63"/>
      <c r="K19" s="72"/>
    </row>
    <row r="20" spans="1:13" ht="12.75" customHeight="1" x14ac:dyDescent="0.25">
      <c r="A20" s="100" t="s">
        <v>20</v>
      </c>
      <c r="B20" s="100"/>
      <c r="C20" s="100"/>
      <c r="D20" s="2"/>
      <c r="E20" s="3" t="s">
        <v>6</v>
      </c>
      <c r="F20" s="5" t="s">
        <v>7</v>
      </c>
      <c r="H20" s="2"/>
      <c r="I20" s="5"/>
      <c r="J20" s="63"/>
      <c r="K20" s="72"/>
    </row>
    <row r="21" spans="1:13" ht="12.75" customHeight="1" x14ac:dyDescent="0.25">
      <c r="D21" s="2"/>
      <c r="E21" s="6" t="s">
        <v>8</v>
      </c>
      <c r="F21" s="7" t="s">
        <v>9</v>
      </c>
      <c r="G21" s="8" t="s">
        <v>10</v>
      </c>
      <c r="H21" s="9" t="s">
        <v>11</v>
      </c>
      <c r="I21" s="92" t="s">
        <v>8</v>
      </c>
      <c r="J21" s="93"/>
      <c r="K21" s="94"/>
    </row>
    <row r="22" spans="1:13" ht="12.75" customHeight="1" x14ac:dyDescent="0.25">
      <c r="B22" s="11" t="s">
        <v>495</v>
      </c>
      <c r="C22" s="12" t="s">
        <v>13</v>
      </c>
      <c r="D22" s="2"/>
      <c r="E22" s="13"/>
      <c r="F22" s="14"/>
      <c r="G22" s="15"/>
      <c r="H22" s="16"/>
      <c r="I22" s="70"/>
      <c r="J22" s="63"/>
      <c r="K22" s="72"/>
    </row>
    <row r="23" spans="1:13" ht="12.75" customHeight="1" x14ac:dyDescent="0.25">
      <c r="A23" s="18">
        <v>2019</v>
      </c>
      <c r="B23" s="19">
        <v>0</v>
      </c>
      <c r="C23" s="20">
        <v>46.34</v>
      </c>
      <c r="D23" s="21">
        <f>B23*60+C23</f>
        <v>46.34</v>
      </c>
      <c r="E23" s="22">
        <v>44.89</v>
      </c>
      <c r="F23" s="23">
        <f>E23*1%</f>
        <v>0.44890000000000002</v>
      </c>
      <c r="G23" s="24">
        <f>E23-F23</f>
        <v>44.441099999999999</v>
      </c>
      <c r="H23" s="25">
        <f>E23+F23</f>
        <v>45.338900000000002</v>
      </c>
      <c r="I23" s="73" t="s">
        <v>492</v>
      </c>
      <c r="J23" s="66">
        <v>46.56</v>
      </c>
      <c r="K23" s="74" t="s">
        <v>247</v>
      </c>
      <c r="M23" s="64"/>
    </row>
    <row r="24" spans="1:13" ht="12.75" customHeight="1" x14ac:dyDescent="0.25">
      <c r="A24" s="18">
        <v>2018</v>
      </c>
      <c r="B24" s="18">
        <v>0</v>
      </c>
      <c r="C24" s="24">
        <v>46.91</v>
      </c>
      <c r="D24" s="21">
        <f>B24*60+C24</f>
        <v>46.91</v>
      </c>
      <c r="E24" s="26" t="s">
        <v>148</v>
      </c>
      <c r="F24" s="4"/>
      <c r="G24" s="24">
        <f>G23</f>
        <v>44.441099999999999</v>
      </c>
      <c r="H24" s="25">
        <f>H23</f>
        <v>45.338900000000002</v>
      </c>
      <c r="I24" s="73" t="s">
        <v>71</v>
      </c>
      <c r="J24" s="67">
        <f>J23*1.1</f>
        <v>51.216000000000008</v>
      </c>
      <c r="K24" s="74" t="s">
        <v>514</v>
      </c>
    </row>
    <row r="25" spans="1:13" ht="12.75" customHeight="1" x14ac:dyDescent="0.25">
      <c r="A25" s="18">
        <v>2017</v>
      </c>
      <c r="B25" s="18">
        <v>0</v>
      </c>
      <c r="C25" s="24">
        <v>46.43</v>
      </c>
      <c r="D25" s="21">
        <f>B25*60+C25</f>
        <v>46.43</v>
      </c>
      <c r="E25" s="13"/>
      <c r="F25" s="4"/>
      <c r="H25" s="2"/>
      <c r="I25" s="73" t="s">
        <v>493</v>
      </c>
      <c r="J25" s="67">
        <f>J23*1.25</f>
        <v>58.2</v>
      </c>
      <c r="K25" s="74" t="s">
        <v>400</v>
      </c>
    </row>
    <row r="26" spans="1:13" ht="12.75" customHeight="1" x14ac:dyDescent="0.25">
      <c r="B26" s="18">
        <f>SUM(B23:B25)*60</f>
        <v>0</v>
      </c>
      <c r="C26" s="24">
        <f>SUM(C23:C25)</f>
        <v>139.68</v>
      </c>
      <c r="D26" s="25">
        <f>B26+(SUM(C23:C25))</f>
        <v>139.68</v>
      </c>
      <c r="E26" s="30" t="s">
        <v>17</v>
      </c>
      <c r="F26" s="31">
        <f>AVERAGE(D23:D25)</f>
        <v>46.56</v>
      </c>
      <c r="G26" s="24">
        <f>F26</f>
        <v>46.56</v>
      </c>
      <c r="H26" s="2"/>
      <c r="I26" s="73" t="s">
        <v>494</v>
      </c>
      <c r="J26" s="67">
        <f>J23*1.45</f>
        <v>67.512</v>
      </c>
      <c r="K26" s="74" t="s">
        <v>248</v>
      </c>
    </row>
    <row r="27" spans="1:13" ht="12.75" customHeight="1" x14ac:dyDescent="0.25">
      <c r="D27" s="2"/>
      <c r="E27" s="30"/>
      <c r="F27" s="32"/>
      <c r="H27" s="2"/>
      <c r="I27" s="69"/>
      <c r="J27" s="63"/>
      <c r="K27" s="72"/>
    </row>
    <row r="28" spans="1:13" ht="12.75" customHeight="1" x14ac:dyDescent="0.25">
      <c r="A28" s="100" t="s">
        <v>21</v>
      </c>
      <c r="B28" s="100"/>
      <c r="C28" s="100"/>
      <c r="D28" s="2"/>
      <c r="E28" s="3" t="s">
        <v>6</v>
      </c>
      <c r="F28" s="5" t="s">
        <v>7</v>
      </c>
      <c r="H28" s="2"/>
      <c r="I28" s="5"/>
      <c r="J28" s="63"/>
      <c r="K28" s="72"/>
    </row>
    <row r="29" spans="1:13" ht="12.75" customHeight="1" x14ac:dyDescent="0.25">
      <c r="D29" s="2"/>
      <c r="E29" s="6" t="s">
        <v>8</v>
      </c>
      <c r="F29" s="7" t="s">
        <v>9</v>
      </c>
      <c r="G29" s="8" t="s">
        <v>10</v>
      </c>
      <c r="H29" s="9" t="s">
        <v>11</v>
      </c>
      <c r="I29" s="92" t="s">
        <v>8</v>
      </c>
      <c r="J29" s="93"/>
      <c r="K29" s="94"/>
    </row>
    <row r="30" spans="1:13" ht="12.75" customHeight="1" x14ac:dyDescent="0.25">
      <c r="B30" s="11" t="s">
        <v>495</v>
      </c>
      <c r="C30" s="12" t="s">
        <v>13</v>
      </c>
      <c r="D30" s="2"/>
      <c r="E30" s="13"/>
      <c r="F30" s="14"/>
      <c r="G30" s="15"/>
      <c r="H30" s="16"/>
      <c r="I30" s="71"/>
      <c r="J30" s="63"/>
      <c r="K30" s="72"/>
    </row>
    <row r="31" spans="1:13" ht="12.75" customHeight="1" x14ac:dyDescent="0.25">
      <c r="A31" s="18">
        <v>2019</v>
      </c>
      <c r="B31" s="19">
        <v>0</v>
      </c>
      <c r="C31" s="20">
        <v>55.44</v>
      </c>
      <c r="D31" s="21">
        <f>B31*60+C31</f>
        <v>55.44</v>
      </c>
      <c r="E31" s="22">
        <v>51.49</v>
      </c>
      <c r="F31" s="23">
        <f>E31*1%</f>
        <v>0.51490000000000002</v>
      </c>
      <c r="G31" s="24">
        <f>E31-F31</f>
        <v>50.975100000000005</v>
      </c>
      <c r="H31" s="25">
        <f>E31+F31</f>
        <v>52.004899999999999</v>
      </c>
      <c r="I31" s="73" t="s">
        <v>492</v>
      </c>
      <c r="J31" s="67">
        <v>54.3</v>
      </c>
      <c r="K31" s="74" t="s">
        <v>515</v>
      </c>
      <c r="M31" s="64"/>
    </row>
    <row r="32" spans="1:13" ht="12.75" customHeight="1" x14ac:dyDescent="0.25">
      <c r="A32" s="18">
        <v>2018</v>
      </c>
      <c r="B32" s="18">
        <v>0</v>
      </c>
      <c r="C32" s="24">
        <v>53.04</v>
      </c>
      <c r="D32" s="21">
        <f>B32*60+C32</f>
        <v>53.04</v>
      </c>
      <c r="E32" s="26" t="s">
        <v>149</v>
      </c>
      <c r="F32" s="4"/>
      <c r="G32" s="24">
        <f>G31</f>
        <v>50.975100000000005</v>
      </c>
      <c r="H32" s="25">
        <f>H31</f>
        <v>52.004899999999999</v>
      </c>
      <c r="I32" s="73" t="s">
        <v>71</v>
      </c>
      <c r="J32" s="67">
        <f>J31*1.1</f>
        <v>59.730000000000004</v>
      </c>
      <c r="K32" s="74" t="s">
        <v>516</v>
      </c>
    </row>
    <row r="33" spans="1:13" ht="12.75" customHeight="1" x14ac:dyDescent="0.25">
      <c r="A33" s="18">
        <v>2017</v>
      </c>
      <c r="B33" s="18">
        <v>0</v>
      </c>
      <c r="C33" s="24">
        <v>54.43</v>
      </c>
      <c r="D33" s="21">
        <f>B33*60+C33</f>
        <v>54.43</v>
      </c>
      <c r="E33" s="13"/>
      <c r="F33" s="4"/>
      <c r="H33" s="2"/>
      <c r="I33" s="73" t="s">
        <v>493</v>
      </c>
      <c r="J33" s="67">
        <f>J31*1.25</f>
        <v>67.875</v>
      </c>
      <c r="K33" s="74" t="s">
        <v>206</v>
      </c>
    </row>
    <row r="34" spans="1:13" ht="12.75" customHeight="1" x14ac:dyDescent="0.25">
      <c r="B34" s="18">
        <f>SUM(B31:B33)*60</f>
        <v>0</v>
      </c>
      <c r="C34" s="24">
        <f>SUM(C31:C33)</f>
        <v>162.91</v>
      </c>
      <c r="D34" s="25">
        <f>B34+(SUM(C31:C33))</f>
        <v>162.91</v>
      </c>
      <c r="E34" s="30" t="s">
        <v>17</v>
      </c>
      <c r="F34" s="31">
        <f>AVERAGE(D31:D33)</f>
        <v>54.303333333333335</v>
      </c>
      <c r="G34" s="24">
        <f>F34</f>
        <v>54.303333333333335</v>
      </c>
      <c r="H34" s="2"/>
      <c r="I34" s="73" t="s">
        <v>494</v>
      </c>
      <c r="J34" s="67">
        <f>J31*1.45</f>
        <v>78.734999999999999</v>
      </c>
      <c r="K34" s="74" t="s">
        <v>311</v>
      </c>
    </row>
    <row r="35" spans="1:13" ht="12.75" customHeight="1" x14ac:dyDescent="0.25">
      <c r="D35" s="2"/>
      <c r="E35" s="30"/>
      <c r="F35" s="32"/>
      <c r="H35" s="2"/>
      <c r="I35" s="32"/>
      <c r="J35" s="63"/>
      <c r="K35" s="72"/>
    </row>
    <row r="36" spans="1:13" ht="12.75" customHeight="1" x14ac:dyDescent="0.25">
      <c r="A36" s="96" t="s">
        <v>22</v>
      </c>
      <c r="B36" s="97"/>
      <c r="D36" s="2"/>
      <c r="E36" s="3" t="s">
        <v>6</v>
      </c>
      <c r="F36" s="5" t="s">
        <v>7</v>
      </c>
      <c r="H36" s="2"/>
      <c r="I36" s="5"/>
      <c r="J36" s="63"/>
      <c r="K36" s="72"/>
    </row>
    <row r="37" spans="1:13" ht="12.75" customHeight="1" x14ac:dyDescent="0.25">
      <c r="D37" s="2"/>
      <c r="E37" s="6" t="s">
        <v>8</v>
      </c>
      <c r="F37" s="7" t="s">
        <v>9</v>
      </c>
      <c r="G37" s="8" t="s">
        <v>10</v>
      </c>
      <c r="H37" s="9" t="s">
        <v>11</v>
      </c>
      <c r="I37" s="92" t="s">
        <v>8</v>
      </c>
      <c r="J37" s="93"/>
      <c r="K37" s="94"/>
    </row>
    <row r="38" spans="1:13" ht="12.75" customHeight="1" x14ac:dyDescent="0.25">
      <c r="B38" s="11" t="s">
        <v>495</v>
      </c>
      <c r="C38" s="12" t="s">
        <v>13</v>
      </c>
      <c r="D38" s="2"/>
      <c r="E38" s="13"/>
      <c r="F38" s="14"/>
      <c r="G38" s="15"/>
      <c r="H38" s="16"/>
      <c r="I38" s="71"/>
      <c r="J38" s="63"/>
      <c r="K38" s="72"/>
    </row>
    <row r="39" spans="1:13" ht="12.75" customHeight="1" x14ac:dyDescent="0.25">
      <c r="A39" s="18">
        <v>2019</v>
      </c>
      <c r="B39" s="19">
        <v>0</v>
      </c>
      <c r="C39" s="20">
        <v>53.11</v>
      </c>
      <c r="D39" s="21">
        <f>B39*60+C39</f>
        <v>53.11</v>
      </c>
      <c r="E39" s="22">
        <v>47.79</v>
      </c>
      <c r="F39" s="23">
        <f>E39*1%</f>
        <v>0.47789999999999999</v>
      </c>
      <c r="G39" s="24">
        <f>E39-F39</f>
        <v>47.312100000000001</v>
      </c>
      <c r="H39" s="25">
        <f>E39+F39</f>
        <v>48.267899999999997</v>
      </c>
      <c r="I39" s="73" t="s">
        <v>492</v>
      </c>
      <c r="J39" s="66">
        <v>51.66</v>
      </c>
      <c r="K39" s="74" t="s">
        <v>399</v>
      </c>
      <c r="M39" s="64"/>
    </row>
    <row r="40" spans="1:13" ht="12.75" customHeight="1" x14ac:dyDescent="0.25">
      <c r="A40" s="18">
        <v>2018</v>
      </c>
      <c r="B40" s="18">
        <v>0</v>
      </c>
      <c r="C40" s="24">
        <v>50.26</v>
      </c>
      <c r="D40" s="21">
        <f>B40*60+C40</f>
        <v>50.26</v>
      </c>
      <c r="E40" s="26" t="s">
        <v>150</v>
      </c>
      <c r="F40" s="4"/>
      <c r="G40" s="24">
        <f>G39</f>
        <v>47.312100000000001</v>
      </c>
      <c r="H40" s="25">
        <f>H39</f>
        <v>48.267899999999997</v>
      </c>
      <c r="I40" s="73" t="s">
        <v>71</v>
      </c>
      <c r="J40" s="67">
        <f>J39*1.1</f>
        <v>56.826000000000001</v>
      </c>
      <c r="K40" s="74" t="s">
        <v>517</v>
      </c>
    </row>
    <row r="41" spans="1:13" ht="12.75" customHeight="1" x14ac:dyDescent="0.25">
      <c r="A41" s="18">
        <v>2017</v>
      </c>
      <c r="B41" s="18">
        <v>0</v>
      </c>
      <c r="C41" s="24">
        <v>51.6</v>
      </c>
      <c r="D41" s="21">
        <f>B41*60+C41</f>
        <v>51.6</v>
      </c>
      <c r="E41" s="13"/>
      <c r="F41" s="4"/>
      <c r="H41" s="2"/>
      <c r="I41" s="73" t="s">
        <v>493</v>
      </c>
      <c r="J41" s="67">
        <f>J39*1.25</f>
        <v>64.574999999999989</v>
      </c>
      <c r="K41" s="74" t="s">
        <v>518</v>
      </c>
    </row>
    <row r="42" spans="1:13" ht="12.75" customHeight="1" x14ac:dyDescent="0.25">
      <c r="B42" s="18">
        <f>SUM(B39:B41)*60</f>
        <v>0</v>
      </c>
      <c r="C42" s="24">
        <f>SUM(C39:C41)</f>
        <v>154.97</v>
      </c>
      <c r="D42" s="25">
        <f>B42+(SUM(C39:C41))</f>
        <v>154.97</v>
      </c>
      <c r="E42" s="30" t="s">
        <v>17</v>
      </c>
      <c r="F42" s="31">
        <f>AVERAGE(D39:D41)</f>
        <v>51.656666666666666</v>
      </c>
      <c r="G42" s="24">
        <f>F42</f>
        <v>51.656666666666666</v>
      </c>
      <c r="H42" s="2"/>
      <c r="I42" s="73" t="s">
        <v>494</v>
      </c>
      <c r="J42" s="67">
        <f>J39*1.45</f>
        <v>74.906999999999996</v>
      </c>
      <c r="K42" s="74" t="s">
        <v>470</v>
      </c>
    </row>
    <row r="43" spans="1:13" ht="12.75" customHeight="1" x14ac:dyDescent="0.25">
      <c r="D43" s="2"/>
      <c r="E43" s="30"/>
      <c r="F43" s="32"/>
      <c r="H43" s="2"/>
      <c r="I43" s="32"/>
      <c r="J43" s="63"/>
      <c r="K43" s="72"/>
    </row>
    <row r="44" spans="1:13" ht="12.75" customHeight="1" x14ac:dyDescent="0.25">
      <c r="A44" s="100" t="s">
        <v>23</v>
      </c>
      <c r="B44" s="100"/>
      <c r="C44" s="100"/>
      <c r="D44" s="2"/>
      <c r="E44" s="3" t="s">
        <v>6</v>
      </c>
      <c r="F44" s="5" t="s">
        <v>7</v>
      </c>
      <c r="H44" s="2"/>
      <c r="I44" s="5"/>
      <c r="J44" s="63"/>
      <c r="K44" s="72"/>
    </row>
    <row r="45" spans="1:13" ht="12.75" customHeight="1" x14ac:dyDescent="0.25">
      <c r="D45" s="2"/>
      <c r="E45" s="6" t="s">
        <v>8</v>
      </c>
      <c r="F45" s="7" t="s">
        <v>9</v>
      </c>
      <c r="G45" s="8" t="s">
        <v>10</v>
      </c>
      <c r="H45" s="9" t="s">
        <v>11</v>
      </c>
      <c r="I45" s="92" t="s">
        <v>8</v>
      </c>
      <c r="J45" s="93"/>
      <c r="K45" s="94"/>
    </row>
    <row r="46" spans="1:13" ht="12.75" customHeight="1" x14ac:dyDescent="0.25">
      <c r="B46" s="11" t="s">
        <v>495</v>
      </c>
      <c r="C46" s="12" t="s">
        <v>13</v>
      </c>
      <c r="D46" s="2"/>
      <c r="E46" s="13"/>
      <c r="F46" s="14"/>
      <c r="G46" s="15"/>
      <c r="H46" s="16"/>
      <c r="I46" s="68"/>
      <c r="J46" s="63"/>
      <c r="K46" s="72"/>
    </row>
    <row r="47" spans="1:13" ht="12.75" customHeight="1" x14ac:dyDescent="0.25">
      <c r="A47" s="18">
        <v>2019</v>
      </c>
      <c r="B47" s="19">
        <v>1</v>
      </c>
      <c r="C47" s="20">
        <v>47.01</v>
      </c>
      <c r="D47" s="21">
        <f>B47*60+C47</f>
        <v>107.00999999999999</v>
      </c>
      <c r="E47" s="22">
        <v>98.69</v>
      </c>
      <c r="F47" s="23">
        <f>E47*1%</f>
        <v>0.9869</v>
      </c>
      <c r="G47" s="24">
        <f>E47-F47</f>
        <v>97.703099999999992</v>
      </c>
      <c r="H47" s="25">
        <f>E47+F47</f>
        <v>99.676900000000003</v>
      </c>
      <c r="I47" s="73" t="s">
        <v>492</v>
      </c>
      <c r="J47" s="66">
        <v>105.76</v>
      </c>
      <c r="K47" s="74" t="s">
        <v>519</v>
      </c>
      <c r="M47" s="64"/>
    </row>
    <row r="48" spans="1:13" ht="12.75" customHeight="1" x14ac:dyDescent="0.25">
      <c r="A48" s="18">
        <v>2018</v>
      </c>
      <c r="B48" s="18">
        <v>1</v>
      </c>
      <c r="C48" s="24">
        <v>44.22</v>
      </c>
      <c r="D48" s="21">
        <f>B48*60+C48</f>
        <v>104.22</v>
      </c>
      <c r="E48" s="38" t="s">
        <v>151</v>
      </c>
      <c r="F48" s="4"/>
      <c r="G48" s="24">
        <f>G47</f>
        <v>97.703099999999992</v>
      </c>
      <c r="H48" s="25">
        <f>H47</f>
        <v>99.676900000000003</v>
      </c>
      <c r="I48" s="73" t="s">
        <v>71</v>
      </c>
      <c r="J48" s="67">
        <f>J47*1.1</f>
        <v>116.33600000000001</v>
      </c>
      <c r="K48" s="74" t="s">
        <v>215</v>
      </c>
    </row>
    <row r="49" spans="1:11" ht="12.75" customHeight="1" x14ac:dyDescent="0.25">
      <c r="A49" s="18">
        <v>2017</v>
      </c>
      <c r="B49" s="18">
        <v>1</v>
      </c>
      <c r="C49" s="24">
        <v>46.06</v>
      </c>
      <c r="D49" s="36">
        <f>B49*60+C49</f>
        <v>106.06</v>
      </c>
      <c r="E49" s="13"/>
      <c r="F49" s="4"/>
      <c r="H49" s="2"/>
      <c r="I49" s="73" t="s">
        <v>493</v>
      </c>
      <c r="J49" s="67">
        <f>J47*1.25</f>
        <v>132.20000000000002</v>
      </c>
      <c r="K49" s="74" t="s">
        <v>520</v>
      </c>
    </row>
    <row r="50" spans="1:11" ht="12.75" customHeight="1" x14ac:dyDescent="0.25">
      <c r="B50" s="18">
        <f>SUM(B47:B49)*60</f>
        <v>180</v>
      </c>
      <c r="C50" s="24">
        <f>SUM(C47:C49)</f>
        <v>137.29</v>
      </c>
      <c r="D50" s="25">
        <f>B50+(SUM(C47:C49))</f>
        <v>317.28999999999996</v>
      </c>
      <c r="E50" s="30" t="s">
        <v>17</v>
      </c>
      <c r="F50" s="31">
        <f>AVERAGE(D47:D49)</f>
        <v>105.76333333333332</v>
      </c>
      <c r="G50" s="24">
        <f>F50-60</f>
        <v>45.763333333333321</v>
      </c>
      <c r="H50" s="2"/>
      <c r="I50" s="73" t="s">
        <v>494</v>
      </c>
      <c r="J50" s="67">
        <f>J47*1.45</f>
        <v>153.352</v>
      </c>
      <c r="K50" s="74" t="s">
        <v>521</v>
      </c>
    </row>
    <row r="51" spans="1:11" ht="12.75" customHeight="1" x14ac:dyDescent="0.25">
      <c r="D51" s="2"/>
      <c r="E51" s="30"/>
      <c r="F51" s="4"/>
      <c r="H51" s="2"/>
      <c r="I51" s="69"/>
      <c r="J51" s="63"/>
      <c r="K51" s="72"/>
    </row>
  </sheetData>
  <mergeCells count="17">
    <mergeCell ref="A20:C20"/>
    <mergeCell ref="I37:K37"/>
    <mergeCell ref="A1:K1"/>
    <mergeCell ref="I45:K45"/>
    <mergeCell ref="A12:B12"/>
    <mergeCell ref="A36:B36"/>
    <mergeCell ref="A4:B4"/>
    <mergeCell ref="B2:I2"/>
    <mergeCell ref="A3:B3"/>
    <mergeCell ref="A28:C28"/>
    <mergeCell ref="A44:C44"/>
    <mergeCell ref="I3:K3"/>
    <mergeCell ref="I4:K4"/>
    <mergeCell ref="I5:K5"/>
    <mergeCell ref="I13:K13"/>
    <mergeCell ref="I21:K21"/>
    <mergeCell ref="I29:K29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M52"/>
  <sheetViews>
    <sheetView view="pageLayout" zoomScaleNormal="100" workbookViewId="0">
      <selection activeCell="I4" sqref="I1:I1048576"/>
    </sheetView>
  </sheetViews>
  <sheetFormatPr defaultColWidth="14.33203125" defaultRowHeight="12.75" customHeight="1" x14ac:dyDescent="0.25"/>
  <cols>
    <col min="1" max="1" width="7.5546875" style="1" customWidth="1"/>
    <col min="2" max="2" width="5.33203125" style="1" customWidth="1"/>
    <col min="3" max="4" width="9" style="1" customWidth="1"/>
    <col min="5" max="5" width="12.5546875" style="1" customWidth="1"/>
    <col min="6" max="6" width="10.88671875" style="1" customWidth="1"/>
    <col min="7" max="7" width="7.6640625" style="1" customWidth="1"/>
    <col min="8" max="8" width="7.33203125" style="1" customWidth="1"/>
    <col min="9" max="9" width="9.33203125" style="63" customWidth="1"/>
    <col min="10" max="11" width="7.6640625" style="1" customWidth="1"/>
    <col min="12" max="12" width="5.33203125" style="1" customWidth="1"/>
    <col min="13" max="13" width="14.33203125" style="1"/>
    <col min="14" max="14" width="8" style="1" customWidth="1"/>
    <col min="15" max="16384" width="14.33203125" style="1"/>
  </cols>
  <sheetData>
    <row r="1" spans="1:13" ht="15" customHeight="1" x14ac:dyDescent="0.25">
      <c r="A1" s="95" t="s">
        <v>50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3" ht="20.25" customHeight="1" x14ac:dyDescent="0.25">
      <c r="B2" s="98"/>
      <c r="C2" s="98"/>
      <c r="D2" s="98"/>
      <c r="E2" s="98"/>
      <c r="F2" s="98"/>
      <c r="G2" s="98"/>
      <c r="H2" s="98"/>
      <c r="I2" s="98"/>
    </row>
    <row r="3" spans="1:13" ht="12" customHeight="1" x14ac:dyDescent="0.25">
      <c r="A3" s="99" t="s">
        <v>4</v>
      </c>
      <c r="B3" s="97"/>
      <c r="D3" s="2"/>
      <c r="E3" s="3">
        <v>2019</v>
      </c>
      <c r="F3" s="4"/>
      <c r="H3" s="2"/>
      <c r="I3" s="101">
        <v>2020</v>
      </c>
      <c r="J3" s="102"/>
      <c r="K3" s="105"/>
    </row>
    <row r="4" spans="1:13" ht="12" customHeight="1" x14ac:dyDescent="0.25">
      <c r="A4" s="96" t="s">
        <v>5</v>
      </c>
      <c r="B4" s="97"/>
      <c r="D4" s="2"/>
      <c r="E4" s="3" t="s">
        <v>6</v>
      </c>
      <c r="F4" s="5" t="s">
        <v>7</v>
      </c>
      <c r="H4" s="2"/>
      <c r="I4" s="5"/>
      <c r="J4" s="63"/>
      <c r="K4" s="78"/>
    </row>
    <row r="5" spans="1:13" ht="12" customHeight="1" x14ac:dyDescent="0.25">
      <c r="D5" s="2"/>
      <c r="E5" s="6" t="s">
        <v>8</v>
      </c>
      <c r="F5" s="7" t="s">
        <v>9</v>
      </c>
      <c r="G5" s="8" t="s">
        <v>10</v>
      </c>
      <c r="H5" s="9" t="s">
        <v>11</v>
      </c>
      <c r="I5" s="92" t="s">
        <v>8</v>
      </c>
      <c r="J5" s="93"/>
      <c r="K5" s="104"/>
      <c r="M5" s="61"/>
    </row>
    <row r="6" spans="1:13" ht="12" customHeight="1" x14ac:dyDescent="0.25">
      <c r="B6" s="11" t="s">
        <v>495</v>
      </c>
      <c r="C6" s="12" t="s">
        <v>13</v>
      </c>
      <c r="D6" s="2"/>
      <c r="E6" s="13"/>
      <c r="F6" s="14"/>
      <c r="G6" s="15"/>
      <c r="H6" s="16"/>
      <c r="I6" s="71"/>
      <c r="J6" s="63"/>
      <c r="K6" s="78"/>
    </row>
    <row r="7" spans="1:13" ht="12" customHeight="1" x14ac:dyDescent="0.25">
      <c r="A7" s="18">
        <v>2019</v>
      </c>
      <c r="B7" s="19">
        <v>0</v>
      </c>
      <c r="C7" s="20">
        <v>39.909999999999997</v>
      </c>
      <c r="D7" s="21">
        <f>B7*60+C7</f>
        <v>39.909999999999997</v>
      </c>
      <c r="E7" s="22">
        <v>37.99</v>
      </c>
      <c r="F7" s="23">
        <f>E7*1%</f>
        <v>0.37990000000000002</v>
      </c>
      <c r="G7" s="24">
        <f>E7-F7</f>
        <v>37.610100000000003</v>
      </c>
      <c r="H7" s="25">
        <f>E7+F7</f>
        <v>38.369900000000001</v>
      </c>
      <c r="I7" s="73" t="s">
        <v>492</v>
      </c>
      <c r="J7" s="66">
        <v>39.96</v>
      </c>
      <c r="K7" s="77" t="s">
        <v>496</v>
      </c>
      <c r="M7" s="64"/>
    </row>
    <row r="8" spans="1:13" ht="12" customHeight="1" x14ac:dyDescent="0.25">
      <c r="A8" s="18">
        <v>2018</v>
      </c>
      <c r="B8" s="18">
        <v>0</v>
      </c>
      <c r="C8" s="24">
        <v>39.659999999999997</v>
      </c>
      <c r="D8" s="21">
        <f>B8*60+C8</f>
        <v>39.659999999999997</v>
      </c>
      <c r="E8" s="26" t="s">
        <v>98</v>
      </c>
      <c r="F8" s="4"/>
      <c r="G8" s="24">
        <f>G7</f>
        <v>37.610100000000003</v>
      </c>
      <c r="H8" s="25">
        <f>H7</f>
        <v>38.369900000000001</v>
      </c>
      <c r="I8" s="73" t="s">
        <v>71</v>
      </c>
      <c r="J8" s="67">
        <f>J7*1.11</f>
        <v>44.355600000000003</v>
      </c>
      <c r="K8" s="77" t="s">
        <v>497</v>
      </c>
    </row>
    <row r="9" spans="1:13" ht="12" customHeight="1" x14ac:dyDescent="0.25">
      <c r="A9" s="18">
        <v>2017</v>
      </c>
      <c r="B9" s="18">
        <v>0</v>
      </c>
      <c r="C9" s="24">
        <v>40.299999999999997</v>
      </c>
      <c r="D9" s="21">
        <f>B9*60+C9</f>
        <v>40.299999999999997</v>
      </c>
      <c r="E9" s="13"/>
      <c r="F9" s="4"/>
      <c r="H9" s="2"/>
      <c r="I9" s="73" t="s">
        <v>493</v>
      </c>
      <c r="J9" s="67">
        <f>J7*1.25</f>
        <v>49.95</v>
      </c>
      <c r="K9" s="77" t="s">
        <v>498</v>
      </c>
    </row>
    <row r="10" spans="1:13" ht="12" customHeight="1" x14ac:dyDescent="0.25">
      <c r="B10" s="18">
        <f>SUM(B7:B9)*60</f>
        <v>0</v>
      </c>
      <c r="C10" s="24">
        <f>SUM(C7:C9)</f>
        <v>119.86999999999999</v>
      </c>
      <c r="D10" s="25">
        <f>B10+(SUM(C7:C9))</f>
        <v>119.86999999999999</v>
      </c>
      <c r="E10" s="30" t="s">
        <v>17</v>
      </c>
      <c r="F10" s="31">
        <f>AVERAGE(D7:D9)</f>
        <v>39.956666666666663</v>
      </c>
      <c r="G10" s="24">
        <f>F10</f>
        <v>39.956666666666663</v>
      </c>
      <c r="H10" s="2"/>
      <c r="I10" s="73" t="s">
        <v>494</v>
      </c>
      <c r="J10" s="67">
        <f>J7*1.45</f>
        <v>57.942</v>
      </c>
      <c r="K10" s="77" t="s">
        <v>499</v>
      </c>
    </row>
    <row r="11" spans="1:13" ht="12" customHeight="1" x14ac:dyDescent="0.25">
      <c r="D11" s="2"/>
      <c r="E11" s="30"/>
      <c r="F11" s="32"/>
      <c r="H11" s="2"/>
      <c r="I11" s="32"/>
      <c r="J11" s="63"/>
      <c r="K11" s="78"/>
    </row>
    <row r="12" spans="1:13" ht="12" customHeight="1" x14ac:dyDescent="0.25">
      <c r="A12" s="96" t="s">
        <v>19</v>
      </c>
      <c r="B12" s="97"/>
      <c r="D12" s="2"/>
      <c r="E12" s="3" t="s">
        <v>6</v>
      </c>
      <c r="F12" s="5" t="s">
        <v>7</v>
      </c>
      <c r="H12" s="2"/>
      <c r="I12" s="5"/>
      <c r="J12" s="63"/>
      <c r="K12" s="78"/>
    </row>
    <row r="13" spans="1:13" ht="12" customHeight="1" x14ac:dyDescent="0.25">
      <c r="D13" s="2"/>
      <c r="E13" s="6" t="s">
        <v>8</v>
      </c>
      <c r="F13" s="7" t="s">
        <v>9</v>
      </c>
      <c r="G13" s="8" t="s">
        <v>10</v>
      </c>
      <c r="H13" s="9" t="s">
        <v>11</v>
      </c>
      <c r="I13" s="92" t="s">
        <v>8</v>
      </c>
      <c r="J13" s="93"/>
      <c r="K13" s="104"/>
    </row>
    <row r="14" spans="1:13" ht="13.2" x14ac:dyDescent="0.25">
      <c r="B14" s="11" t="s">
        <v>495</v>
      </c>
      <c r="C14" s="12" t="s">
        <v>13</v>
      </c>
      <c r="D14" s="2"/>
      <c r="E14" s="13"/>
      <c r="F14" s="14"/>
      <c r="G14" s="15"/>
      <c r="H14" s="16"/>
      <c r="I14" s="71"/>
      <c r="J14" s="63"/>
      <c r="K14" s="78"/>
    </row>
    <row r="15" spans="1:13" ht="13.2" x14ac:dyDescent="0.25">
      <c r="A15" s="18">
        <v>2019</v>
      </c>
      <c r="B15" s="19">
        <v>1</v>
      </c>
      <c r="C15" s="20">
        <v>29.46</v>
      </c>
      <c r="D15" s="21">
        <f>B15*60+C15</f>
        <v>89.460000000000008</v>
      </c>
      <c r="E15" s="22">
        <v>87.09</v>
      </c>
      <c r="F15" s="23">
        <f>E15*1%</f>
        <v>0.87090000000000001</v>
      </c>
      <c r="G15" s="24">
        <f>E15-F15</f>
        <v>86.219099999999997</v>
      </c>
      <c r="H15" s="25">
        <f>E15+F15</f>
        <v>87.960900000000009</v>
      </c>
      <c r="I15" s="73" t="s">
        <v>492</v>
      </c>
      <c r="J15" s="66">
        <v>91.55</v>
      </c>
      <c r="K15" s="77" t="s">
        <v>265</v>
      </c>
      <c r="M15" s="64"/>
    </row>
    <row r="16" spans="1:13" ht="13.2" x14ac:dyDescent="0.25">
      <c r="A16" s="18">
        <v>2018</v>
      </c>
      <c r="B16" s="18">
        <v>1</v>
      </c>
      <c r="C16" s="24">
        <v>30.4</v>
      </c>
      <c r="D16" s="21">
        <f>B16*60+C16</f>
        <v>90.4</v>
      </c>
      <c r="E16" s="38" t="s">
        <v>147</v>
      </c>
      <c r="F16" s="4"/>
      <c r="G16" s="24">
        <f>G15-60</f>
        <v>26.219099999999997</v>
      </c>
      <c r="H16" s="25">
        <f>H15-60</f>
        <v>27.960900000000009</v>
      </c>
      <c r="I16" s="73" t="s">
        <v>71</v>
      </c>
      <c r="J16" s="66">
        <f>J15*1.11</f>
        <v>101.62050000000001</v>
      </c>
      <c r="K16" s="77" t="s">
        <v>410</v>
      </c>
    </row>
    <row r="17" spans="1:13" ht="12" customHeight="1" x14ac:dyDescent="0.25">
      <c r="A17" s="18">
        <v>2017</v>
      </c>
      <c r="B17" s="18">
        <v>1</v>
      </c>
      <c r="C17" s="24">
        <v>34.799999999999997</v>
      </c>
      <c r="D17" s="36">
        <f>B17*60+C17</f>
        <v>94.8</v>
      </c>
      <c r="E17" s="13"/>
      <c r="F17" s="4"/>
      <c r="H17" s="2"/>
      <c r="I17" s="73" t="s">
        <v>493</v>
      </c>
      <c r="J17" s="66">
        <f>J15*1.25</f>
        <v>114.4375</v>
      </c>
      <c r="K17" s="77" t="s">
        <v>411</v>
      </c>
    </row>
    <row r="18" spans="1:13" ht="12" customHeight="1" x14ac:dyDescent="0.25">
      <c r="B18" s="18">
        <f>SUM(B15:B17)*60</f>
        <v>180</v>
      </c>
      <c r="C18" s="24">
        <f>SUM(C15:C17)</f>
        <v>94.66</v>
      </c>
      <c r="D18" s="25">
        <f>B18+(SUM(C15:C17))</f>
        <v>274.65999999999997</v>
      </c>
      <c r="E18" s="30" t="s">
        <v>17</v>
      </c>
      <c r="F18" s="31">
        <f>AVERAGE(D15:D17)</f>
        <v>91.553333333333342</v>
      </c>
      <c r="G18" s="24">
        <f>F18-60</f>
        <v>31.553333333333342</v>
      </c>
      <c r="H18" s="2"/>
      <c r="I18" s="73" t="s">
        <v>494</v>
      </c>
      <c r="J18" s="67">
        <f>J15*1.45</f>
        <v>132.7475</v>
      </c>
      <c r="K18" s="77" t="s">
        <v>266</v>
      </c>
    </row>
    <row r="19" spans="1:13" ht="12" customHeight="1" x14ac:dyDescent="0.25">
      <c r="D19" s="2"/>
      <c r="E19" s="30"/>
      <c r="F19" s="4"/>
      <c r="H19" s="2"/>
      <c r="I19" s="32"/>
      <c r="J19" s="63"/>
      <c r="K19" s="78"/>
    </row>
    <row r="20" spans="1:13" ht="12.75" customHeight="1" x14ac:dyDescent="0.25">
      <c r="A20" s="96" t="s">
        <v>20</v>
      </c>
      <c r="B20" s="97"/>
      <c r="D20" s="2"/>
      <c r="E20" s="3" t="s">
        <v>6</v>
      </c>
      <c r="F20" s="5" t="s">
        <v>7</v>
      </c>
      <c r="H20" s="2"/>
      <c r="I20" s="5"/>
      <c r="J20" s="63"/>
      <c r="K20" s="78"/>
    </row>
    <row r="21" spans="1:13" ht="12.75" customHeight="1" x14ac:dyDescent="0.25">
      <c r="D21" s="2"/>
      <c r="E21" s="6" t="s">
        <v>8</v>
      </c>
      <c r="F21" s="7" t="s">
        <v>9</v>
      </c>
      <c r="G21" s="8" t="s">
        <v>10</v>
      </c>
      <c r="H21" s="9" t="s">
        <v>11</v>
      </c>
      <c r="I21" s="92" t="s">
        <v>8</v>
      </c>
      <c r="J21" s="93"/>
      <c r="K21" s="104"/>
    </row>
    <row r="22" spans="1:13" ht="12.75" customHeight="1" x14ac:dyDescent="0.25">
      <c r="B22" s="11" t="s">
        <v>495</v>
      </c>
      <c r="C22" s="12" t="s">
        <v>13</v>
      </c>
      <c r="D22" s="2"/>
      <c r="E22" s="13"/>
      <c r="F22" s="14"/>
      <c r="G22" s="15"/>
      <c r="H22" s="16"/>
      <c r="I22" s="71"/>
      <c r="J22" s="63"/>
      <c r="K22" s="78"/>
    </row>
    <row r="23" spans="1:13" ht="12.75" customHeight="1" x14ac:dyDescent="0.25">
      <c r="A23" s="18">
        <v>2019</v>
      </c>
      <c r="B23" s="19">
        <v>0</v>
      </c>
      <c r="C23" s="20">
        <v>45.88</v>
      </c>
      <c r="D23" s="21">
        <f>B23*60+C23</f>
        <v>45.88</v>
      </c>
      <c r="E23" s="22">
        <v>44.89</v>
      </c>
      <c r="F23" s="23">
        <f>E23*1%</f>
        <v>0.44890000000000002</v>
      </c>
      <c r="G23" s="24">
        <f>E23-F23</f>
        <v>44.441099999999999</v>
      </c>
      <c r="H23" s="25">
        <f>E23+F23</f>
        <v>45.338900000000002</v>
      </c>
      <c r="I23" s="73" t="s">
        <v>492</v>
      </c>
      <c r="J23" s="66">
        <v>47.74</v>
      </c>
      <c r="K23" s="77" t="s">
        <v>150</v>
      </c>
      <c r="M23" s="64"/>
    </row>
    <row r="24" spans="1:13" ht="12.75" customHeight="1" x14ac:dyDescent="0.25">
      <c r="A24" s="18">
        <v>2018</v>
      </c>
      <c r="B24" s="18">
        <v>0</v>
      </c>
      <c r="C24" s="24">
        <v>47.99</v>
      </c>
      <c r="D24" s="21">
        <f>B24*60+C24</f>
        <v>47.99</v>
      </c>
      <c r="E24" s="26" t="s">
        <v>148</v>
      </c>
      <c r="F24" s="4"/>
      <c r="G24" s="24">
        <f>G23</f>
        <v>44.441099999999999</v>
      </c>
      <c r="H24" s="25">
        <f>H23</f>
        <v>45.338900000000002</v>
      </c>
      <c r="I24" s="73" t="s">
        <v>71</v>
      </c>
      <c r="J24" s="67">
        <f>J23*1.11</f>
        <v>52.991400000000006</v>
      </c>
      <c r="K24" s="77" t="s">
        <v>500</v>
      </c>
    </row>
    <row r="25" spans="1:13" ht="12.75" customHeight="1" x14ac:dyDescent="0.25">
      <c r="A25" s="18">
        <v>2017</v>
      </c>
      <c r="B25" s="18">
        <v>0</v>
      </c>
      <c r="C25" s="24">
        <v>49.35</v>
      </c>
      <c r="D25" s="21">
        <f>B25*60+C25</f>
        <v>49.35</v>
      </c>
      <c r="E25" s="13"/>
      <c r="F25" s="4"/>
      <c r="H25" s="2"/>
      <c r="I25" s="73" t="s">
        <v>493</v>
      </c>
      <c r="J25" s="67">
        <f>J23*1.25</f>
        <v>59.675000000000004</v>
      </c>
      <c r="K25" s="77" t="s">
        <v>501</v>
      </c>
    </row>
    <row r="26" spans="1:13" ht="12.75" customHeight="1" x14ac:dyDescent="0.25">
      <c r="B26" s="18">
        <f>SUM(B23:B25)*60</f>
        <v>0</v>
      </c>
      <c r="C26" s="24">
        <f>SUM(C23:C25)</f>
        <v>143.22</v>
      </c>
      <c r="D26" s="25">
        <f>B26+(SUM(C23:C25))</f>
        <v>143.22</v>
      </c>
      <c r="E26" s="30" t="s">
        <v>17</v>
      </c>
      <c r="F26" s="31">
        <f>AVERAGE(D23:D25)</f>
        <v>47.74</v>
      </c>
      <c r="G26" s="24">
        <f>F26</f>
        <v>47.74</v>
      </c>
      <c r="H26" s="2"/>
      <c r="I26" s="73" t="s">
        <v>494</v>
      </c>
      <c r="J26" s="67">
        <f>J23*1.45</f>
        <v>69.222999999999999</v>
      </c>
      <c r="K26" s="77" t="s">
        <v>502</v>
      </c>
    </row>
    <row r="27" spans="1:13" ht="12.75" customHeight="1" x14ac:dyDescent="0.25">
      <c r="D27" s="2"/>
      <c r="E27" s="30"/>
      <c r="F27" s="32"/>
      <c r="H27" s="2"/>
      <c r="I27" s="32"/>
      <c r="J27" s="63"/>
      <c r="K27" s="78"/>
    </row>
    <row r="28" spans="1:13" ht="12.75" customHeight="1" x14ac:dyDescent="0.25">
      <c r="A28" s="100" t="s">
        <v>21</v>
      </c>
      <c r="B28" s="100"/>
      <c r="C28" s="100"/>
      <c r="D28" s="2"/>
      <c r="E28" s="3" t="s">
        <v>6</v>
      </c>
      <c r="F28" s="5" t="s">
        <v>7</v>
      </c>
      <c r="H28" s="2"/>
      <c r="I28" s="5"/>
      <c r="J28" s="63"/>
      <c r="K28" s="78"/>
    </row>
    <row r="29" spans="1:13" ht="12.75" customHeight="1" x14ac:dyDescent="0.25">
      <c r="D29" s="2"/>
      <c r="E29" s="6" t="s">
        <v>8</v>
      </c>
      <c r="F29" s="7" t="s">
        <v>9</v>
      </c>
      <c r="G29" s="8" t="s">
        <v>10</v>
      </c>
      <c r="H29" s="9" t="s">
        <v>11</v>
      </c>
      <c r="I29" s="92" t="s">
        <v>8</v>
      </c>
      <c r="J29" s="93"/>
      <c r="K29" s="104"/>
    </row>
    <row r="30" spans="1:13" ht="12.75" customHeight="1" x14ac:dyDescent="0.25">
      <c r="B30" s="11" t="s">
        <v>495</v>
      </c>
      <c r="C30" s="12" t="s">
        <v>13</v>
      </c>
      <c r="D30" s="2"/>
      <c r="E30" s="13"/>
      <c r="F30" s="14"/>
      <c r="G30" s="15"/>
      <c r="H30" s="16"/>
      <c r="I30" s="71"/>
      <c r="J30" s="63"/>
      <c r="K30" s="78"/>
    </row>
    <row r="31" spans="1:13" ht="12.75" customHeight="1" x14ac:dyDescent="0.25">
      <c r="A31" s="18">
        <v>2019</v>
      </c>
      <c r="B31" s="19">
        <v>0</v>
      </c>
      <c r="C31" s="20">
        <v>54.95</v>
      </c>
      <c r="D31" s="21">
        <f>B31*60+C31</f>
        <v>54.95</v>
      </c>
      <c r="E31" s="22">
        <v>51.49</v>
      </c>
      <c r="F31" s="23">
        <f>E31*1%</f>
        <v>0.51490000000000002</v>
      </c>
      <c r="G31" s="24">
        <f>E31-F31</f>
        <v>50.975100000000005</v>
      </c>
      <c r="H31" s="25">
        <f>E31+F31</f>
        <v>52.004899999999999</v>
      </c>
      <c r="I31" s="73" t="s">
        <v>492</v>
      </c>
      <c r="J31" s="66">
        <v>56.48</v>
      </c>
      <c r="K31" s="77" t="s">
        <v>503</v>
      </c>
      <c r="M31" s="64"/>
    </row>
    <row r="32" spans="1:13" ht="12.75" customHeight="1" x14ac:dyDescent="0.25">
      <c r="A32" s="18">
        <v>2018</v>
      </c>
      <c r="B32" s="18">
        <v>0</v>
      </c>
      <c r="C32" s="24">
        <v>56.85</v>
      </c>
      <c r="D32" s="21">
        <f>B32*60+C32</f>
        <v>56.85</v>
      </c>
      <c r="E32" s="26" t="s">
        <v>149</v>
      </c>
      <c r="F32" s="4"/>
      <c r="G32" s="24">
        <f>G31</f>
        <v>50.975100000000005</v>
      </c>
      <c r="H32" s="25">
        <f>H31</f>
        <v>52.004899999999999</v>
      </c>
      <c r="I32" s="73" t="s">
        <v>71</v>
      </c>
      <c r="J32" s="67">
        <f>J31*1.11</f>
        <v>62.692800000000005</v>
      </c>
      <c r="K32" s="77" t="s">
        <v>504</v>
      </c>
    </row>
    <row r="33" spans="1:13" ht="12.75" customHeight="1" x14ac:dyDescent="0.25">
      <c r="A33" s="18">
        <v>2017</v>
      </c>
      <c r="B33" s="18">
        <v>0</v>
      </c>
      <c r="C33" s="24">
        <v>57.64</v>
      </c>
      <c r="D33" s="21">
        <f>B33*60+C33</f>
        <v>57.64</v>
      </c>
      <c r="E33" s="13"/>
      <c r="F33" s="4"/>
      <c r="H33" s="2"/>
      <c r="I33" s="73" t="s">
        <v>493</v>
      </c>
      <c r="J33" s="67">
        <f>J31*1.25</f>
        <v>70.599999999999994</v>
      </c>
      <c r="K33" s="77" t="s">
        <v>222</v>
      </c>
    </row>
    <row r="34" spans="1:13" ht="12.75" customHeight="1" x14ac:dyDescent="0.25">
      <c r="B34" s="18">
        <f>SUM(B31:B33)*60</f>
        <v>0</v>
      </c>
      <c r="C34" s="24">
        <f>SUM(C31:C33)</f>
        <v>169.44</v>
      </c>
      <c r="D34" s="25">
        <f>B34+(SUM(C31:C33))</f>
        <v>169.44</v>
      </c>
      <c r="E34" s="30" t="s">
        <v>17</v>
      </c>
      <c r="F34" s="31">
        <f>AVERAGE(D31:D33)</f>
        <v>56.48</v>
      </c>
      <c r="G34" s="24">
        <f>F34</f>
        <v>56.48</v>
      </c>
      <c r="H34" s="2"/>
      <c r="I34" s="73" t="s">
        <v>494</v>
      </c>
      <c r="J34" s="67">
        <f>J31*1.45</f>
        <v>81.895999999999987</v>
      </c>
      <c r="K34" s="77" t="s">
        <v>505</v>
      </c>
    </row>
    <row r="35" spans="1:13" ht="12.75" customHeight="1" x14ac:dyDescent="0.25">
      <c r="D35" s="2"/>
      <c r="E35" s="30"/>
      <c r="F35" s="32"/>
      <c r="H35" s="2"/>
      <c r="I35" s="32"/>
      <c r="J35" s="63"/>
      <c r="K35" s="78"/>
    </row>
    <row r="36" spans="1:13" ht="12.75" customHeight="1" x14ac:dyDescent="0.25">
      <c r="A36" s="96" t="s">
        <v>22</v>
      </c>
      <c r="B36" s="97"/>
      <c r="D36" s="2"/>
      <c r="E36" s="3" t="s">
        <v>6</v>
      </c>
      <c r="F36" s="5" t="s">
        <v>7</v>
      </c>
      <c r="H36" s="2"/>
      <c r="I36" s="5"/>
      <c r="J36" s="63"/>
      <c r="K36" s="78"/>
    </row>
    <row r="37" spans="1:13" ht="12.75" customHeight="1" x14ac:dyDescent="0.25">
      <c r="D37" s="2"/>
      <c r="E37" s="6" t="s">
        <v>8</v>
      </c>
      <c r="F37" s="7" t="s">
        <v>9</v>
      </c>
      <c r="G37" s="8" t="s">
        <v>10</v>
      </c>
      <c r="H37" s="9" t="s">
        <v>11</v>
      </c>
      <c r="I37" s="92" t="s">
        <v>8</v>
      </c>
      <c r="J37" s="93"/>
      <c r="K37" s="104"/>
    </row>
    <row r="38" spans="1:13" ht="12.75" customHeight="1" x14ac:dyDescent="0.25">
      <c r="B38" s="11" t="s">
        <v>495</v>
      </c>
      <c r="C38" s="12" t="s">
        <v>13</v>
      </c>
      <c r="D38" s="2"/>
      <c r="E38" s="13"/>
      <c r="F38" s="14"/>
      <c r="G38" s="15"/>
      <c r="H38" s="16"/>
      <c r="I38" s="71"/>
      <c r="J38" s="63"/>
      <c r="K38" s="78"/>
    </row>
    <row r="39" spans="1:13" ht="12.75" customHeight="1" x14ac:dyDescent="0.25">
      <c r="A39" s="18">
        <v>2019</v>
      </c>
      <c r="B39" s="19">
        <v>0</v>
      </c>
      <c r="C39" s="20">
        <v>53.2</v>
      </c>
      <c r="D39" s="21">
        <f>B39*60+C39</f>
        <v>53.2</v>
      </c>
      <c r="E39" s="22">
        <v>47.79</v>
      </c>
      <c r="F39" s="23">
        <f>E39*1%</f>
        <v>0.47789999999999999</v>
      </c>
      <c r="G39" s="24">
        <f>E39-F39</f>
        <v>47.312100000000001</v>
      </c>
      <c r="H39" s="25">
        <f>E39+F39</f>
        <v>48.267899999999997</v>
      </c>
      <c r="I39" s="73" t="s">
        <v>492</v>
      </c>
      <c r="J39" s="66">
        <v>54.13</v>
      </c>
      <c r="K39" s="77" t="s">
        <v>506</v>
      </c>
      <c r="M39" s="64"/>
    </row>
    <row r="40" spans="1:13" ht="12.75" customHeight="1" x14ac:dyDescent="0.25">
      <c r="A40" s="18">
        <v>2018</v>
      </c>
      <c r="B40" s="18">
        <v>0</v>
      </c>
      <c r="C40" s="24">
        <v>51.61</v>
      </c>
      <c r="D40" s="21">
        <f>B40*60+C40</f>
        <v>51.61</v>
      </c>
      <c r="E40" s="26" t="s">
        <v>150</v>
      </c>
      <c r="F40" s="4"/>
      <c r="G40" s="24">
        <f>G39</f>
        <v>47.312100000000001</v>
      </c>
      <c r="H40" s="25">
        <f>H39</f>
        <v>48.267899999999997</v>
      </c>
      <c r="I40" s="73" t="s">
        <v>71</v>
      </c>
      <c r="J40" s="67">
        <f>J39*1.11</f>
        <v>60.084300000000006</v>
      </c>
      <c r="K40" s="77" t="s">
        <v>401</v>
      </c>
    </row>
    <row r="41" spans="1:13" ht="12.75" customHeight="1" x14ac:dyDescent="0.25">
      <c r="A41" s="18">
        <v>2017</v>
      </c>
      <c r="B41" s="18">
        <v>0</v>
      </c>
      <c r="C41" s="24">
        <v>57.59</v>
      </c>
      <c r="D41" s="21">
        <f>B41*60+C41</f>
        <v>57.59</v>
      </c>
      <c r="E41" s="13"/>
      <c r="F41" s="4"/>
      <c r="H41" s="2"/>
      <c r="I41" s="73" t="s">
        <v>493</v>
      </c>
      <c r="J41" s="67">
        <f>J39*1.25</f>
        <v>67.662500000000009</v>
      </c>
      <c r="K41" s="77" t="s">
        <v>507</v>
      </c>
    </row>
    <row r="42" spans="1:13" ht="12.75" customHeight="1" x14ac:dyDescent="0.25">
      <c r="B42" s="18">
        <f>SUM(B39:B41)*60</f>
        <v>0</v>
      </c>
      <c r="C42" s="24">
        <f>SUM(C39:C41)</f>
        <v>162.4</v>
      </c>
      <c r="D42" s="25">
        <f>B42+(SUM(C39:C41))</f>
        <v>162.4</v>
      </c>
      <c r="E42" s="30" t="s">
        <v>17</v>
      </c>
      <c r="F42" s="31">
        <f>AVERAGE(D39:D41)</f>
        <v>54.133333333333333</v>
      </c>
      <c r="G42" s="24">
        <f>F42</f>
        <v>54.133333333333333</v>
      </c>
      <c r="H42" s="2"/>
      <c r="I42" s="73" t="s">
        <v>494</v>
      </c>
      <c r="J42" s="67">
        <f>J39*1.45</f>
        <v>78.488500000000002</v>
      </c>
      <c r="K42" s="77" t="s">
        <v>138</v>
      </c>
    </row>
    <row r="43" spans="1:13" ht="12.75" customHeight="1" x14ac:dyDescent="0.25">
      <c r="D43" s="2"/>
      <c r="E43" s="30"/>
      <c r="F43" s="32"/>
      <c r="H43" s="2"/>
      <c r="I43" s="32"/>
      <c r="J43" s="63"/>
      <c r="K43" s="78"/>
    </row>
    <row r="44" spans="1:13" ht="12.75" customHeight="1" x14ac:dyDescent="0.25">
      <c r="A44" s="100" t="s">
        <v>23</v>
      </c>
      <c r="B44" s="100"/>
      <c r="C44" s="100"/>
      <c r="D44" s="2"/>
      <c r="E44" s="3" t="s">
        <v>6</v>
      </c>
      <c r="F44" s="5" t="s">
        <v>7</v>
      </c>
      <c r="H44" s="2"/>
      <c r="I44" s="5"/>
      <c r="J44" s="63"/>
      <c r="K44" s="78"/>
    </row>
    <row r="45" spans="1:13" ht="12.75" customHeight="1" x14ac:dyDescent="0.25">
      <c r="D45" s="2"/>
      <c r="E45" s="6" t="s">
        <v>8</v>
      </c>
      <c r="F45" s="7" t="s">
        <v>9</v>
      </c>
      <c r="G45" s="8" t="s">
        <v>10</v>
      </c>
      <c r="H45" s="9" t="s">
        <v>11</v>
      </c>
      <c r="I45" s="92" t="s">
        <v>8</v>
      </c>
      <c r="J45" s="93"/>
      <c r="K45" s="104"/>
    </row>
    <row r="46" spans="1:13" ht="12.75" customHeight="1" x14ac:dyDescent="0.25">
      <c r="B46" s="11" t="s">
        <v>12</v>
      </c>
      <c r="C46" s="12" t="s">
        <v>13</v>
      </c>
      <c r="D46" s="2"/>
      <c r="E46" s="13"/>
      <c r="F46" s="14"/>
      <c r="G46" s="15"/>
      <c r="H46" s="16"/>
      <c r="I46" s="71"/>
      <c r="J46" s="63"/>
      <c r="K46" s="78"/>
    </row>
    <row r="47" spans="1:13" ht="12.75" customHeight="1" x14ac:dyDescent="0.25">
      <c r="A47" s="18">
        <v>2019</v>
      </c>
      <c r="B47" s="19">
        <v>1</v>
      </c>
      <c r="C47" s="20">
        <v>45.55</v>
      </c>
      <c r="D47" s="21">
        <f>B47*60+C47</f>
        <v>105.55</v>
      </c>
      <c r="E47" s="22">
        <v>98.69</v>
      </c>
      <c r="F47" s="23">
        <f>E47*1%</f>
        <v>0.9869</v>
      </c>
      <c r="G47" s="24">
        <f>E47-F47</f>
        <v>97.703099999999992</v>
      </c>
      <c r="H47" s="25">
        <f>E47+F47</f>
        <v>99.676900000000003</v>
      </c>
      <c r="I47" s="73" t="s">
        <v>492</v>
      </c>
      <c r="J47" s="66">
        <v>108.29</v>
      </c>
      <c r="K47" s="77" t="s">
        <v>508</v>
      </c>
      <c r="M47" s="64"/>
    </row>
    <row r="48" spans="1:13" ht="12.75" customHeight="1" x14ac:dyDescent="0.25">
      <c r="A48" s="18">
        <v>2018</v>
      </c>
      <c r="B48" s="18">
        <v>1</v>
      </c>
      <c r="C48" s="24">
        <v>47.19</v>
      </c>
      <c r="D48" s="21">
        <f>B48*60+C48</f>
        <v>107.19</v>
      </c>
      <c r="E48" s="38" t="s">
        <v>151</v>
      </c>
      <c r="F48" s="4"/>
      <c r="G48" s="24">
        <f>G47</f>
        <v>97.703099999999992</v>
      </c>
      <c r="H48" s="25">
        <f>H47</f>
        <v>99.676900000000003</v>
      </c>
      <c r="I48" s="73" t="s">
        <v>71</v>
      </c>
      <c r="J48" s="67">
        <f>J47*1.11</f>
        <v>120.20190000000002</v>
      </c>
      <c r="K48" s="77" t="s">
        <v>509</v>
      </c>
    </row>
    <row r="49" spans="1:11" ht="12.75" customHeight="1" x14ac:dyDescent="0.25">
      <c r="A49" s="18">
        <v>2017</v>
      </c>
      <c r="B49" s="18">
        <v>1</v>
      </c>
      <c r="C49" s="24">
        <v>52.13</v>
      </c>
      <c r="D49" s="36">
        <f>B49*60+C49</f>
        <v>112.13</v>
      </c>
      <c r="E49" s="13"/>
      <c r="F49" s="4"/>
      <c r="H49" s="2"/>
      <c r="I49" s="73" t="s">
        <v>493</v>
      </c>
      <c r="J49" s="66">
        <f>J47*1.25</f>
        <v>135.36250000000001</v>
      </c>
      <c r="K49" s="77" t="s">
        <v>510</v>
      </c>
    </row>
    <row r="50" spans="1:11" ht="12.75" customHeight="1" x14ac:dyDescent="0.25">
      <c r="B50" s="18">
        <f>SUM(B47:B49)*60</f>
        <v>180</v>
      </c>
      <c r="C50" s="24">
        <f>SUM(C47:C49)</f>
        <v>144.87</v>
      </c>
      <c r="D50" s="25">
        <f>B50+(SUM(C47:C49))</f>
        <v>324.87</v>
      </c>
      <c r="E50" s="30" t="s">
        <v>17</v>
      </c>
      <c r="F50" s="31">
        <f>AVERAGE(D47:D49)</f>
        <v>108.29</v>
      </c>
      <c r="G50" s="24">
        <f>F50-60</f>
        <v>48.290000000000006</v>
      </c>
      <c r="H50" s="2"/>
      <c r="I50" s="73" t="s">
        <v>494</v>
      </c>
      <c r="J50" s="66">
        <f>J47*1.45</f>
        <v>157.0205</v>
      </c>
      <c r="K50" s="77" t="s">
        <v>511</v>
      </c>
    </row>
    <row r="51" spans="1:11" ht="12.75" customHeight="1" x14ac:dyDescent="0.25">
      <c r="D51" s="2"/>
      <c r="E51" s="30"/>
      <c r="F51" s="4"/>
      <c r="H51" s="2"/>
      <c r="I51" s="32"/>
      <c r="J51" s="63"/>
      <c r="K51" s="78"/>
    </row>
    <row r="52" spans="1:11" ht="12.75" customHeight="1" x14ac:dyDescent="0.25">
      <c r="D52" s="2"/>
      <c r="E52" s="30"/>
      <c r="F52" s="4"/>
      <c r="H52" s="2"/>
      <c r="I52" s="32"/>
      <c r="J52" s="63"/>
      <c r="K52" s="78"/>
    </row>
  </sheetData>
  <mergeCells count="16">
    <mergeCell ref="I45:K45"/>
    <mergeCell ref="A1:K1"/>
    <mergeCell ref="I5:K5"/>
    <mergeCell ref="I13:K13"/>
    <mergeCell ref="I21:K21"/>
    <mergeCell ref="A28:C28"/>
    <mergeCell ref="A44:C44"/>
    <mergeCell ref="I29:K29"/>
    <mergeCell ref="I37:K37"/>
    <mergeCell ref="A4:B4"/>
    <mergeCell ref="B2:I2"/>
    <mergeCell ref="A3:B3"/>
    <mergeCell ref="I3:K3"/>
    <mergeCell ref="A12:B12"/>
    <mergeCell ref="A20:B20"/>
    <mergeCell ref="A36:B36"/>
  </mergeCell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O105"/>
  <sheetViews>
    <sheetView view="pageLayout" topLeftCell="A76" zoomScaleNormal="100" workbookViewId="0">
      <selection activeCell="K103" sqref="K103"/>
    </sheetView>
  </sheetViews>
  <sheetFormatPr defaultColWidth="14.33203125" defaultRowHeight="12.75" customHeight="1" x14ac:dyDescent="0.25"/>
  <cols>
    <col min="1" max="1" width="7.44140625" style="1" customWidth="1"/>
    <col min="2" max="2" width="5.33203125" style="1" customWidth="1"/>
    <col min="3" max="4" width="9" style="1" customWidth="1"/>
    <col min="5" max="5" width="12.44140625" style="1" customWidth="1"/>
    <col min="6" max="6" width="10.88671875" style="1" customWidth="1"/>
    <col min="7" max="8" width="7.6640625" style="1" customWidth="1"/>
    <col min="9" max="9" width="9.33203125" style="1" customWidth="1"/>
    <col min="10" max="11" width="7.6640625" style="1" customWidth="1"/>
    <col min="12" max="13" width="8.6640625" style="1" customWidth="1"/>
    <col min="14" max="16384" width="14.33203125" style="1"/>
  </cols>
  <sheetData>
    <row r="1" spans="1:15" ht="15" customHeight="1" x14ac:dyDescent="0.25">
      <c r="A1" s="95" t="s">
        <v>52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5" ht="20.25" customHeight="1" x14ac:dyDescent="0.25">
      <c r="B2" s="98"/>
      <c r="C2" s="97"/>
      <c r="D2" s="97"/>
      <c r="E2" s="97"/>
      <c r="F2" s="97"/>
      <c r="G2" s="97"/>
      <c r="H2" s="97"/>
      <c r="I2" s="97"/>
    </row>
    <row r="3" spans="1:15" ht="12" customHeight="1" x14ac:dyDescent="0.25">
      <c r="A3" s="99" t="s">
        <v>4</v>
      </c>
      <c r="B3" s="97"/>
      <c r="D3" s="2"/>
      <c r="E3" s="3">
        <v>2019</v>
      </c>
      <c r="F3" s="4"/>
      <c r="H3" s="2"/>
      <c r="I3" s="101">
        <v>2020</v>
      </c>
      <c r="J3" s="102"/>
      <c r="K3" s="105"/>
    </row>
    <row r="4" spans="1:15" ht="12" customHeight="1" x14ac:dyDescent="0.25">
      <c r="A4" s="96" t="s">
        <v>5</v>
      </c>
      <c r="B4" s="97"/>
      <c r="D4" s="2"/>
      <c r="E4" s="3" t="s">
        <v>6</v>
      </c>
      <c r="F4" s="5" t="s">
        <v>7</v>
      </c>
      <c r="H4" s="2"/>
      <c r="I4" s="5"/>
      <c r="J4" s="63"/>
      <c r="K4" s="78"/>
    </row>
    <row r="5" spans="1:15" ht="12" customHeight="1" x14ac:dyDescent="0.25">
      <c r="D5" s="2"/>
      <c r="E5" s="6" t="s">
        <v>8</v>
      </c>
      <c r="F5" s="7" t="s">
        <v>9</v>
      </c>
      <c r="G5" s="8" t="s">
        <v>10</v>
      </c>
      <c r="H5" s="9" t="s">
        <v>11</v>
      </c>
      <c r="I5" s="92" t="s">
        <v>8</v>
      </c>
      <c r="J5" s="93"/>
      <c r="K5" s="104"/>
    </row>
    <row r="6" spans="1:15" ht="12" customHeight="1" x14ac:dyDescent="0.25">
      <c r="B6" s="11" t="s">
        <v>495</v>
      </c>
      <c r="C6" s="12" t="s">
        <v>13</v>
      </c>
      <c r="D6" s="2"/>
      <c r="E6" s="13"/>
      <c r="F6" s="14"/>
      <c r="G6" s="15"/>
      <c r="H6" s="16"/>
      <c r="I6" s="71"/>
      <c r="J6" s="63"/>
      <c r="K6" s="78"/>
    </row>
    <row r="7" spans="1:15" ht="12" customHeight="1" x14ac:dyDescent="0.25">
      <c r="A7" s="18">
        <v>2019</v>
      </c>
      <c r="B7" s="19">
        <v>0</v>
      </c>
      <c r="C7" s="20">
        <v>32.159999999999997</v>
      </c>
      <c r="D7" s="21">
        <f>B7*60+C7</f>
        <v>32.159999999999997</v>
      </c>
      <c r="E7" s="22">
        <v>31.39</v>
      </c>
      <c r="F7" s="23">
        <f>E7*1%</f>
        <v>0.31390000000000001</v>
      </c>
      <c r="G7" s="24">
        <f>E7-F7</f>
        <v>31.0761</v>
      </c>
      <c r="H7" s="25">
        <f>E7+F7</f>
        <v>31.703900000000001</v>
      </c>
      <c r="I7" s="66" t="s">
        <v>492</v>
      </c>
      <c r="J7" s="66">
        <v>31.48</v>
      </c>
      <c r="K7" s="77" t="s">
        <v>252</v>
      </c>
      <c r="N7" s="61"/>
      <c r="O7" s="62"/>
    </row>
    <row r="8" spans="1:15" ht="12" customHeight="1" x14ac:dyDescent="0.25">
      <c r="A8" s="18">
        <v>2018</v>
      </c>
      <c r="B8" s="18">
        <v>0</v>
      </c>
      <c r="C8" s="24">
        <v>31.31</v>
      </c>
      <c r="D8" s="21">
        <f>B8*60+C8</f>
        <v>31.31</v>
      </c>
      <c r="E8" s="26" t="s">
        <v>152</v>
      </c>
      <c r="F8" s="4"/>
      <c r="G8" s="24">
        <f>G7</f>
        <v>31.0761</v>
      </c>
      <c r="H8" s="25">
        <f>H7</f>
        <v>31.703900000000001</v>
      </c>
      <c r="I8" s="66" t="s">
        <v>71</v>
      </c>
      <c r="J8" s="67">
        <f>J7*1.1</f>
        <v>34.628</v>
      </c>
      <c r="K8" s="77" t="s">
        <v>403</v>
      </c>
    </row>
    <row r="9" spans="1:15" ht="12" customHeight="1" x14ac:dyDescent="0.25">
      <c r="A9" s="18">
        <v>2017</v>
      </c>
      <c r="B9" s="18">
        <v>0</v>
      </c>
      <c r="C9" s="24">
        <v>30.97</v>
      </c>
      <c r="D9" s="21">
        <f>B9*60+C9</f>
        <v>30.97</v>
      </c>
      <c r="E9" s="13"/>
      <c r="F9" s="4"/>
      <c r="H9" s="2"/>
      <c r="I9" s="66" t="s">
        <v>493</v>
      </c>
      <c r="J9" s="66">
        <f>J7*1.25</f>
        <v>39.35</v>
      </c>
      <c r="K9" s="77" t="s">
        <v>404</v>
      </c>
    </row>
    <row r="10" spans="1:15" ht="12" customHeight="1" x14ac:dyDescent="0.25">
      <c r="B10" s="18">
        <f>SUM(B7:B9)*60</f>
        <v>0</v>
      </c>
      <c r="C10" s="24">
        <f>SUM(C7:C9)</f>
        <v>94.44</v>
      </c>
      <c r="D10" s="25">
        <f>B10+(SUM(C7:C9))</f>
        <v>94.44</v>
      </c>
      <c r="E10" s="30" t="s">
        <v>17</v>
      </c>
      <c r="F10" s="31">
        <f>AVERAGE(D7:D9)</f>
        <v>31.48</v>
      </c>
      <c r="G10" s="24">
        <f>F10</f>
        <v>31.48</v>
      </c>
      <c r="H10" s="2"/>
      <c r="I10" s="66" t="s">
        <v>494</v>
      </c>
      <c r="J10" s="67">
        <f>J7*1.45</f>
        <v>45.646000000000001</v>
      </c>
      <c r="K10" s="77" t="s">
        <v>253</v>
      </c>
    </row>
    <row r="11" spans="1:15" ht="12" customHeight="1" x14ac:dyDescent="0.25">
      <c r="D11" s="2"/>
      <c r="E11" s="30"/>
      <c r="F11" s="32"/>
      <c r="H11" s="2"/>
      <c r="I11" s="32"/>
      <c r="J11" s="63"/>
      <c r="K11" s="78"/>
      <c r="M11" s="33"/>
    </row>
    <row r="12" spans="1:15" ht="12" customHeight="1" x14ac:dyDescent="0.25">
      <c r="A12" s="96" t="s">
        <v>19</v>
      </c>
      <c r="B12" s="97"/>
      <c r="D12" s="2"/>
      <c r="E12" s="3" t="s">
        <v>6</v>
      </c>
      <c r="F12" s="5" t="s">
        <v>7</v>
      </c>
      <c r="H12" s="2"/>
      <c r="I12" s="5"/>
      <c r="J12" s="63"/>
      <c r="K12" s="78"/>
      <c r="M12" s="33"/>
    </row>
    <row r="13" spans="1:15" ht="12" customHeight="1" x14ac:dyDescent="0.25">
      <c r="D13" s="2"/>
      <c r="E13" s="6" t="s">
        <v>8</v>
      </c>
      <c r="F13" s="7" t="s">
        <v>9</v>
      </c>
      <c r="G13" s="8" t="s">
        <v>10</v>
      </c>
      <c r="H13" s="9" t="s">
        <v>11</v>
      </c>
      <c r="I13" s="92" t="s">
        <v>8</v>
      </c>
      <c r="J13" s="93"/>
      <c r="K13" s="104"/>
      <c r="M13" s="33"/>
    </row>
    <row r="14" spans="1:15" ht="13.2" x14ac:dyDescent="0.25">
      <c r="B14" s="11" t="s">
        <v>495</v>
      </c>
      <c r="C14" s="12" t="s">
        <v>13</v>
      </c>
      <c r="D14" s="2"/>
      <c r="E14" s="13"/>
      <c r="F14" s="14"/>
      <c r="G14" s="15"/>
      <c r="H14" s="16"/>
      <c r="I14" s="71"/>
      <c r="J14" s="63"/>
      <c r="K14" s="78"/>
      <c r="M14" s="33"/>
    </row>
    <row r="15" spans="1:15" ht="13.2" x14ac:dyDescent="0.25">
      <c r="A15" s="18">
        <v>2019</v>
      </c>
      <c r="B15" s="19">
        <v>1</v>
      </c>
      <c r="C15" s="20">
        <v>10.75</v>
      </c>
      <c r="D15" s="21">
        <f>B15*60+C15</f>
        <v>70.75</v>
      </c>
      <c r="E15" s="22">
        <v>70.489999999999995</v>
      </c>
      <c r="F15" s="23">
        <f>E15*1%</f>
        <v>0.70489999999999997</v>
      </c>
      <c r="G15" s="24">
        <f>E15-F15</f>
        <v>69.7851</v>
      </c>
      <c r="H15" s="25">
        <f>E15+F15</f>
        <v>71.19489999999999</v>
      </c>
      <c r="I15" s="66" t="s">
        <v>492</v>
      </c>
      <c r="J15" s="66">
        <v>69.39</v>
      </c>
      <c r="K15" s="77" t="s">
        <v>153</v>
      </c>
      <c r="N15" s="61"/>
      <c r="O15" s="62"/>
    </row>
    <row r="16" spans="1:15" ht="13.2" x14ac:dyDescent="0.25">
      <c r="A16" s="18">
        <v>2018</v>
      </c>
      <c r="B16" s="18">
        <v>1</v>
      </c>
      <c r="C16" s="24">
        <v>9.25</v>
      </c>
      <c r="D16" s="21">
        <f>B16*60+C16</f>
        <v>69.25</v>
      </c>
      <c r="E16" s="38" t="s">
        <v>154</v>
      </c>
      <c r="F16" s="4"/>
      <c r="G16" s="24">
        <f>G15</f>
        <v>69.7851</v>
      </c>
      <c r="H16" s="25">
        <f>H15</f>
        <v>71.19489999999999</v>
      </c>
      <c r="I16" s="66" t="s">
        <v>71</v>
      </c>
      <c r="J16" s="67">
        <f>J15*1.1</f>
        <v>76.329000000000008</v>
      </c>
      <c r="K16" s="77" t="s">
        <v>522</v>
      </c>
    </row>
    <row r="17" spans="1:15" ht="12" customHeight="1" x14ac:dyDescent="0.25">
      <c r="A17" s="18">
        <v>2017</v>
      </c>
      <c r="B17" s="18">
        <v>1</v>
      </c>
      <c r="C17" s="24">
        <v>8.16</v>
      </c>
      <c r="D17" s="36">
        <f>B17*60+C17</f>
        <v>68.16</v>
      </c>
      <c r="E17" s="13"/>
      <c r="F17" s="4"/>
      <c r="H17" s="2"/>
      <c r="I17" s="66" t="s">
        <v>493</v>
      </c>
      <c r="J17" s="67">
        <f>J15*1.25</f>
        <v>86.737499999999997</v>
      </c>
      <c r="K17" s="77" t="s">
        <v>405</v>
      </c>
    </row>
    <row r="18" spans="1:15" ht="12" customHeight="1" x14ac:dyDescent="0.25">
      <c r="B18" s="18">
        <f>SUM(B15:B17)*60</f>
        <v>180</v>
      </c>
      <c r="C18" s="24">
        <f>SUM(C15:C17)</f>
        <v>28.16</v>
      </c>
      <c r="D18" s="25">
        <f>B18+(SUM(C15:C17))</f>
        <v>208.16</v>
      </c>
      <c r="E18" s="30" t="s">
        <v>17</v>
      </c>
      <c r="F18" s="31">
        <f>AVERAGE(D15:D17)</f>
        <v>69.38666666666667</v>
      </c>
      <c r="G18" s="24">
        <f>F18</f>
        <v>69.38666666666667</v>
      </c>
      <c r="H18" s="2"/>
      <c r="I18" s="66" t="s">
        <v>494</v>
      </c>
      <c r="J18" s="66">
        <f>J15*1.45</f>
        <v>100.6155</v>
      </c>
      <c r="K18" s="77" t="s">
        <v>255</v>
      </c>
    </row>
    <row r="19" spans="1:15" ht="12" customHeight="1" x14ac:dyDescent="0.25">
      <c r="D19" s="2"/>
      <c r="E19" s="30"/>
      <c r="F19" s="4"/>
      <c r="H19" s="2"/>
      <c r="I19" s="32"/>
      <c r="J19" s="63"/>
      <c r="K19" s="78"/>
    </row>
    <row r="20" spans="1:15" ht="12" customHeight="1" x14ac:dyDescent="0.25">
      <c r="A20" s="96" t="s">
        <v>26</v>
      </c>
      <c r="B20" s="97"/>
      <c r="D20" s="2"/>
      <c r="E20" s="3" t="s">
        <v>6</v>
      </c>
      <c r="F20" s="5" t="s">
        <v>7</v>
      </c>
      <c r="H20" s="2"/>
      <c r="I20" s="5"/>
      <c r="J20" s="63"/>
      <c r="K20" s="78"/>
    </row>
    <row r="21" spans="1:15" ht="12" customHeight="1" x14ac:dyDescent="0.25">
      <c r="D21" s="2"/>
      <c r="E21" s="6" t="s">
        <v>8</v>
      </c>
      <c r="F21" s="7" t="s">
        <v>9</v>
      </c>
      <c r="G21" s="8" t="s">
        <v>10</v>
      </c>
      <c r="H21" s="9" t="s">
        <v>11</v>
      </c>
      <c r="I21" s="92" t="s">
        <v>8</v>
      </c>
      <c r="J21" s="93"/>
      <c r="K21" s="104"/>
    </row>
    <row r="22" spans="1:15" ht="13.2" x14ac:dyDescent="0.25">
      <c r="B22" s="11" t="s">
        <v>495</v>
      </c>
      <c r="C22" s="12" t="s">
        <v>13</v>
      </c>
      <c r="D22" s="2"/>
      <c r="E22" s="13"/>
      <c r="F22" s="14"/>
      <c r="G22" s="15"/>
      <c r="H22" s="16"/>
      <c r="I22" s="71"/>
      <c r="J22" s="63"/>
      <c r="K22" s="78"/>
    </row>
    <row r="23" spans="1:15" ht="13.2" x14ac:dyDescent="0.25">
      <c r="A23" s="18">
        <v>2019</v>
      </c>
      <c r="B23" s="19">
        <v>2</v>
      </c>
      <c r="C23" s="20">
        <v>32.44</v>
      </c>
      <c r="D23" s="21">
        <f>B23*60+C23</f>
        <v>152.44</v>
      </c>
      <c r="E23" s="22">
        <v>155.59</v>
      </c>
      <c r="F23" s="23">
        <f>E23*1%</f>
        <v>1.5559000000000001</v>
      </c>
      <c r="G23" s="24">
        <f>E23-F23</f>
        <v>154.0341</v>
      </c>
      <c r="H23" s="25">
        <f>E23+F23</f>
        <v>157.14590000000001</v>
      </c>
      <c r="I23" s="66" t="s">
        <v>492</v>
      </c>
      <c r="J23" s="66">
        <v>152.84</v>
      </c>
      <c r="K23" s="77" t="s">
        <v>256</v>
      </c>
      <c r="N23" s="61"/>
      <c r="O23" s="62"/>
    </row>
    <row r="24" spans="1:15" ht="13.2" x14ac:dyDescent="0.25">
      <c r="A24" s="18">
        <v>2018</v>
      </c>
      <c r="B24" s="18">
        <v>2</v>
      </c>
      <c r="C24" s="24">
        <v>31.63</v>
      </c>
      <c r="D24" s="25">
        <f>B24*60+C24</f>
        <v>151.63</v>
      </c>
      <c r="E24" s="38" t="s">
        <v>155</v>
      </c>
      <c r="F24" s="4"/>
      <c r="G24" s="24">
        <f>G23-120</f>
        <v>34.034099999999995</v>
      </c>
      <c r="H24" s="25">
        <f>H23-120</f>
        <v>37.145900000000012</v>
      </c>
      <c r="I24" s="66" t="s">
        <v>71</v>
      </c>
      <c r="J24" s="66">
        <f>J23*1.1</f>
        <v>168.12400000000002</v>
      </c>
      <c r="K24" s="77" t="s">
        <v>523</v>
      </c>
    </row>
    <row r="25" spans="1:15" ht="12" customHeight="1" x14ac:dyDescent="0.25">
      <c r="A25" s="18">
        <v>2017</v>
      </c>
      <c r="B25" s="18">
        <v>2</v>
      </c>
      <c r="C25" s="24">
        <v>34.44</v>
      </c>
      <c r="D25" s="25">
        <f>B25*60+C25</f>
        <v>154.44</v>
      </c>
      <c r="E25" s="13"/>
      <c r="F25" s="4"/>
      <c r="H25" s="2"/>
      <c r="I25" s="66" t="s">
        <v>493</v>
      </c>
      <c r="J25" s="66">
        <f>J23*1.25</f>
        <v>191.05</v>
      </c>
      <c r="K25" s="77" t="s">
        <v>406</v>
      </c>
    </row>
    <row r="26" spans="1:15" ht="12" customHeight="1" x14ac:dyDescent="0.25">
      <c r="B26" s="18">
        <f>SUM(B23:B25)*60</f>
        <v>360</v>
      </c>
      <c r="C26" s="24">
        <f>SUM(C23:C25)</f>
        <v>98.509999999999991</v>
      </c>
      <c r="D26" s="25">
        <f>B26+(SUM(C23:C25))</f>
        <v>458.51</v>
      </c>
      <c r="E26" s="30" t="s">
        <v>17</v>
      </c>
      <c r="F26" s="31">
        <f>AVERAGE(D23:D25)</f>
        <v>152.83666666666667</v>
      </c>
      <c r="G26" s="24">
        <f>F26-120</f>
        <v>32.836666666666673</v>
      </c>
      <c r="H26" s="2"/>
      <c r="I26" s="66" t="s">
        <v>494</v>
      </c>
      <c r="J26" s="66">
        <f>J23*1.45</f>
        <v>221.61799999999999</v>
      </c>
      <c r="K26" s="77" t="s">
        <v>258</v>
      </c>
    </row>
    <row r="27" spans="1:15" ht="12" customHeight="1" x14ac:dyDescent="0.25">
      <c r="D27" s="2"/>
      <c r="E27" s="30"/>
      <c r="F27" s="4"/>
      <c r="H27" s="2"/>
      <c r="I27" s="32"/>
      <c r="J27" s="63"/>
      <c r="K27" s="78"/>
    </row>
    <row r="28" spans="1:15" ht="12" customHeight="1" x14ac:dyDescent="0.25">
      <c r="A28" s="96" t="s">
        <v>28</v>
      </c>
      <c r="B28" s="97"/>
      <c r="D28" s="2"/>
      <c r="E28" s="3" t="s">
        <v>6</v>
      </c>
      <c r="F28" s="5" t="s">
        <v>7</v>
      </c>
      <c r="H28" s="2"/>
      <c r="I28" s="5"/>
      <c r="J28" s="63"/>
      <c r="K28" s="78"/>
    </row>
    <row r="29" spans="1:15" ht="12" customHeight="1" x14ac:dyDescent="0.25">
      <c r="D29" s="2"/>
      <c r="E29" s="6" t="s">
        <v>8</v>
      </c>
      <c r="F29" s="7" t="s">
        <v>9</v>
      </c>
      <c r="G29" s="8" t="s">
        <v>10</v>
      </c>
      <c r="H29" s="9" t="s">
        <v>11</v>
      </c>
      <c r="I29" s="92" t="s">
        <v>8</v>
      </c>
      <c r="J29" s="93"/>
      <c r="K29" s="104"/>
    </row>
    <row r="30" spans="1:15" ht="13.2" x14ac:dyDescent="0.25">
      <c r="B30" s="11" t="s">
        <v>495</v>
      </c>
      <c r="C30" s="12" t="s">
        <v>13</v>
      </c>
      <c r="D30" s="2"/>
      <c r="E30" s="13"/>
      <c r="F30" s="14"/>
      <c r="G30" s="15"/>
      <c r="H30" s="16"/>
      <c r="I30" s="71"/>
      <c r="J30" s="63"/>
      <c r="K30" s="78"/>
    </row>
    <row r="31" spans="1:15" ht="13.2" x14ac:dyDescent="0.25">
      <c r="A31" s="18">
        <v>2019</v>
      </c>
      <c r="B31" s="15">
        <v>6</v>
      </c>
      <c r="C31" s="19">
        <v>48.28</v>
      </c>
      <c r="D31" s="2">
        <f>B31*60+C31</f>
        <v>408.28</v>
      </c>
      <c r="E31" s="10">
        <v>404.89</v>
      </c>
      <c r="F31" s="23">
        <f>E31*1%</f>
        <v>4.0488999999999997</v>
      </c>
      <c r="G31" s="24">
        <f>E31-F31</f>
        <v>400.84109999999998</v>
      </c>
      <c r="H31" s="25">
        <f>E31+F31</f>
        <v>408.93889999999999</v>
      </c>
      <c r="I31" s="66" t="s">
        <v>492</v>
      </c>
      <c r="J31" s="66">
        <v>411.03</v>
      </c>
      <c r="K31" s="77" t="s">
        <v>259</v>
      </c>
      <c r="N31" s="61"/>
      <c r="O31" s="62"/>
    </row>
    <row r="32" spans="1:15" ht="13.2" x14ac:dyDescent="0.25">
      <c r="A32" s="18">
        <v>2018</v>
      </c>
      <c r="B32" s="1">
        <v>6</v>
      </c>
      <c r="C32" s="18">
        <v>48.97</v>
      </c>
      <c r="D32" s="2">
        <f>B32*60+C32</f>
        <v>408.97</v>
      </c>
      <c r="E32" s="38" t="s">
        <v>156</v>
      </c>
      <c r="F32" s="4"/>
      <c r="G32" s="40">
        <f>G31-300</f>
        <v>100.84109999999998</v>
      </c>
      <c r="H32" s="41">
        <f>H31-300</f>
        <v>108.93889999999999</v>
      </c>
      <c r="I32" s="66" t="s">
        <v>71</v>
      </c>
      <c r="J32" s="66">
        <f>J31*1.1</f>
        <v>452.13299999999998</v>
      </c>
      <c r="K32" s="77" t="s">
        <v>524</v>
      </c>
    </row>
    <row r="33" spans="1:15" ht="12" customHeight="1" x14ac:dyDescent="0.25">
      <c r="A33" s="18">
        <v>2017</v>
      </c>
      <c r="B33" s="1">
        <v>6</v>
      </c>
      <c r="C33" s="18">
        <v>55.85</v>
      </c>
      <c r="D33" s="2">
        <f>B33*60+C33</f>
        <v>415.85</v>
      </c>
      <c r="E33" s="13"/>
      <c r="F33" s="4"/>
      <c r="H33" s="2"/>
      <c r="I33" s="66" t="s">
        <v>493</v>
      </c>
      <c r="J33" s="66">
        <f>J31*1.25</f>
        <v>513.78749999999991</v>
      </c>
      <c r="K33" s="77" t="s">
        <v>407</v>
      </c>
    </row>
    <row r="34" spans="1:15" ht="12" customHeight="1" x14ac:dyDescent="0.25">
      <c r="B34" s="18">
        <f>SUM(B31:B33)*60</f>
        <v>1080</v>
      </c>
      <c r="C34" s="24">
        <f>SUM(C31:C33)</f>
        <v>153.1</v>
      </c>
      <c r="D34" s="41">
        <f>B34+C34</f>
        <v>1233.0999999999999</v>
      </c>
      <c r="E34" s="30" t="s">
        <v>17</v>
      </c>
      <c r="F34" s="31">
        <f>AVERAGE(D31:D33)</f>
        <v>411.0333333333333</v>
      </c>
      <c r="G34" s="40">
        <f>F34-300</f>
        <v>111.0333333333333</v>
      </c>
      <c r="H34" s="2"/>
      <c r="I34" s="66" t="s">
        <v>494</v>
      </c>
      <c r="J34" s="66">
        <f>J31*1.45</f>
        <v>595.99349999999993</v>
      </c>
      <c r="K34" s="77" t="s">
        <v>260</v>
      </c>
    </row>
    <row r="35" spans="1:15" ht="12" customHeight="1" x14ac:dyDescent="0.25">
      <c r="D35" s="2"/>
      <c r="E35" s="30"/>
      <c r="F35" s="4"/>
      <c r="H35" s="2"/>
      <c r="I35" s="32"/>
      <c r="J35" s="63"/>
      <c r="K35" s="78"/>
    </row>
    <row r="36" spans="1:15" ht="12.75" customHeight="1" x14ac:dyDescent="0.25">
      <c r="A36" s="100" t="s">
        <v>20</v>
      </c>
      <c r="B36" s="100"/>
      <c r="C36" s="100"/>
      <c r="D36" s="2"/>
      <c r="E36" s="3" t="s">
        <v>6</v>
      </c>
      <c r="F36" s="5" t="s">
        <v>7</v>
      </c>
      <c r="H36" s="2"/>
      <c r="I36" s="5"/>
      <c r="J36" s="63"/>
      <c r="K36" s="78"/>
    </row>
    <row r="37" spans="1:15" ht="12.75" customHeight="1" x14ac:dyDescent="0.25">
      <c r="D37" s="2"/>
      <c r="E37" s="6" t="s">
        <v>8</v>
      </c>
      <c r="F37" s="7" t="s">
        <v>9</v>
      </c>
      <c r="G37" s="8" t="s">
        <v>10</v>
      </c>
      <c r="H37" s="9" t="s">
        <v>11</v>
      </c>
      <c r="I37" s="92" t="s">
        <v>8</v>
      </c>
      <c r="J37" s="93"/>
      <c r="K37" s="104"/>
    </row>
    <row r="38" spans="1:15" ht="12.75" customHeight="1" x14ac:dyDescent="0.25">
      <c r="B38" s="11" t="s">
        <v>495</v>
      </c>
      <c r="C38" s="12" t="s">
        <v>13</v>
      </c>
      <c r="D38" s="2"/>
      <c r="E38" s="13"/>
      <c r="F38" s="14"/>
      <c r="G38" s="15"/>
      <c r="H38" s="16"/>
      <c r="I38" s="71"/>
      <c r="J38" s="63"/>
      <c r="K38" s="78"/>
    </row>
    <row r="39" spans="1:15" ht="12.75" customHeight="1" x14ac:dyDescent="0.25">
      <c r="A39" s="18">
        <v>2019</v>
      </c>
      <c r="B39" s="19">
        <v>0</v>
      </c>
      <c r="C39" s="20">
        <v>37.479999999999997</v>
      </c>
      <c r="D39" s="21">
        <f>B39*60+C39</f>
        <v>37.479999999999997</v>
      </c>
      <c r="E39" s="22">
        <v>36.69</v>
      </c>
      <c r="F39" s="23">
        <f>E39*1%</f>
        <v>0.3669</v>
      </c>
      <c r="G39" s="24">
        <f>E39-F39</f>
        <v>36.323099999999997</v>
      </c>
      <c r="H39" s="25">
        <f>E39+F39</f>
        <v>37.056899999999999</v>
      </c>
      <c r="I39" s="66" t="s">
        <v>492</v>
      </c>
      <c r="J39" s="67">
        <v>36.799999999999997</v>
      </c>
      <c r="K39" s="77" t="s">
        <v>261</v>
      </c>
      <c r="N39" s="61"/>
      <c r="O39" s="62"/>
    </row>
    <row r="40" spans="1:15" ht="12.75" customHeight="1" x14ac:dyDescent="0.25">
      <c r="A40" s="18">
        <v>2018</v>
      </c>
      <c r="B40" s="18">
        <v>0</v>
      </c>
      <c r="C40" s="24">
        <v>36.840000000000003</v>
      </c>
      <c r="D40" s="21">
        <f>B40*60+C40</f>
        <v>36.840000000000003</v>
      </c>
      <c r="E40" s="26" t="s">
        <v>157</v>
      </c>
      <c r="F40" s="4"/>
      <c r="G40" s="24">
        <f>G39</f>
        <v>36.323099999999997</v>
      </c>
      <c r="H40" s="25">
        <f>H39</f>
        <v>37.056899999999999</v>
      </c>
      <c r="I40" s="66" t="s">
        <v>71</v>
      </c>
      <c r="J40" s="67">
        <f>J39*1.1</f>
        <v>40.479999999999997</v>
      </c>
      <c r="K40" s="77" t="s">
        <v>525</v>
      </c>
    </row>
    <row r="41" spans="1:15" ht="12.75" customHeight="1" x14ac:dyDescent="0.25">
      <c r="A41" s="18">
        <v>2017</v>
      </c>
      <c r="B41" s="18">
        <v>0</v>
      </c>
      <c r="C41" s="24">
        <v>36.090000000000003</v>
      </c>
      <c r="D41" s="21">
        <f>B41*60+C41</f>
        <v>36.090000000000003</v>
      </c>
      <c r="E41" s="13"/>
      <c r="F41" s="4"/>
      <c r="H41" s="2"/>
      <c r="I41" s="66" t="s">
        <v>493</v>
      </c>
      <c r="J41" s="67">
        <f>J39*1.25</f>
        <v>46</v>
      </c>
      <c r="K41" s="77" t="s">
        <v>408</v>
      </c>
    </row>
    <row r="42" spans="1:15" ht="12.75" customHeight="1" x14ac:dyDescent="0.25">
      <c r="B42" s="18">
        <f>SUM(B39:B41)*60</f>
        <v>0</v>
      </c>
      <c r="C42" s="24">
        <f>SUM(C39:C41)</f>
        <v>110.41</v>
      </c>
      <c r="D42" s="25">
        <f>B42+(SUM(C39:C41))</f>
        <v>110.41</v>
      </c>
      <c r="E42" s="30" t="s">
        <v>17</v>
      </c>
      <c r="F42" s="31">
        <f>AVERAGE(D39:D41)</f>
        <v>36.803333333333335</v>
      </c>
      <c r="G42" s="24">
        <f>F42</f>
        <v>36.803333333333335</v>
      </c>
      <c r="H42" s="2"/>
      <c r="I42" s="66" t="s">
        <v>494</v>
      </c>
      <c r="J42" s="66">
        <f>J39*1.45</f>
        <v>53.359999999999992</v>
      </c>
      <c r="K42" s="77" t="s">
        <v>262</v>
      </c>
    </row>
    <row r="43" spans="1:15" ht="12.75" customHeight="1" x14ac:dyDescent="0.25">
      <c r="D43" s="2"/>
      <c r="E43" s="30"/>
      <c r="F43" s="32"/>
      <c r="H43" s="2"/>
      <c r="I43" s="32"/>
      <c r="J43" s="63"/>
      <c r="K43" s="78"/>
    </row>
    <row r="44" spans="1:15" ht="12.75" customHeight="1" x14ac:dyDescent="0.25">
      <c r="A44" s="100" t="s">
        <v>35</v>
      </c>
      <c r="B44" s="100"/>
      <c r="C44" s="100"/>
      <c r="D44" s="2"/>
      <c r="E44" s="3" t="s">
        <v>6</v>
      </c>
      <c r="F44" s="5" t="s">
        <v>7</v>
      </c>
      <c r="H44" s="2"/>
      <c r="I44" s="5"/>
      <c r="J44" s="63"/>
      <c r="K44" s="78"/>
    </row>
    <row r="45" spans="1:15" ht="12.75" customHeight="1" x14ac:dyDescent="0.25">
      <c r="D45" s="2"/>
      <c r="E45" s="6" t="s">
        <v>8</v>
      </c>
      <c r="F45" s="7" t="s">
        <v>9</v>
      </c>
      <c r="G45" s="8" t="s">
        <v>10</v>
      </c>
      <c r="H45" s="9" t="s">
        <v>11</v>
      </c>
      <c r="I45" s="92" t="s">
        <v>8</v>
      </c>
      <c r="J45" s="93"/>
      <c r="K45" s="104"/>
    </row>
    <row r="46" spans="1:15" ht="12.75" customHeight="1" x14ac:dyDescent="0.25">
      <c r="B46" s="11" t="s">
        <v>495</v>
      </c>
      <c r="C46" s="12" t="s">
        <v>13</v>
      </c>
      <c r="D46" s="2"/>
      <c r="E46" s="13"/>
      <c r="F46" s="14"/>
      <c r="G46" s="15"/>
      <c r="H46" s="16"/>
      <c r="I46" s="71"/>
      <c r="J46" s="63"/>
      <c r="K46" s="78"/>
    </row>
    <row r="47" spans="1:15" ht="12.75" customHeight="1" x14ac:dyDescent="0.25">
      <c r="A47" s="18">
        <v>2019</v>
      </c>
      <c r="B47" s="19">
        <v>1</v>
      </c>
      <c r="C47" s="20">
        <v>20.73</v>
      </c>
      <c r="D47" s="21">
        <f>B47*60+C47</f>
        <v>80.73</v>
      </c>
      <c r="E47" s="22">
        <v>79.290000000000006</v>
      </c>
      <c r="F47" s="23">
        <f>E47*1%</f>
        <v>0.79290000000000005</v>
      </c>
      <c r="G47" s="24">
        <f>E47-F47</f>
        <v>78.497100000000003</v>
      </c>
      <c r="H47" s="25">
        <f>E47+F47</f>
        <v>80.082900000000009</v>
      </c>
      <c r="I47" s="66" t="s">
        <v>492</v>
      </c>
      <c r="J47" s="66">
        <v>79.28</v>
      </c>
      <c r="K47" s="77" t="s">
        <v>158</v>
      </c>
      <c r="N47" s="61"/>
      <c r="O47" s="62"/>
    </row>
    <row r="48" spans="1:15" ht="12.75" customHeight="1" x14ac:dyDescent="0.25">
      <c r="A48" s="18">
        <v>2018</v>
      </c>
      <c r="B48" s="18">
        <v>1</v>
      </c>
      <c r="C48" s="24">
        <v>18.89</v>
      </c>
      <c r="D48" s="21">
        <f>B48*60+C48</f>
        <v>78.89</v>
      </c>
      <c r="E48" s="38" t="s">
        <v>158</v>
      </c>
      <c r="F48" s="4"/>
      <c r="G48" s="24">
        <f>G47-60</f>
        <v>18.497100000000003</v>
      </c>
      <c r="H48" s="25">
        <f>H47-60</f>
        <v>20.082900000000009</v>
      </c>
      <c r="I48" s="66" t="s">
        <v>71</v>
      </c>
      <c r="J48" s="67">
        <f>J47*1.1</f>
        <v>87.208000000000013</v>
      </c>
      <c r="K48" s="77" t="s">
        <v>468</v>
      </c>
    </row>
    <row r="49" spans="1:15" ht="12.75" customHeight="1" x14ac:dyDescent="0.25">
      <c r="A49" s="18">
        <v>2017</v>
      </c>
      <c r="B49" s="18">
        <v>1</v>
      </c>
      <c r="C49" s="24">
        <v>18.21</v>
      </c>
      <c r="D49" s="36">
        <f>B49*60+C49</f>
        <v>78.210000000000008</v>
      </c>
      <c r="E49" s="13"/>
      <c r="F49" s="4"/>
      <c r="H49" s="2"/>
      <c r="I49" s="66" t="s">
        <v>493</v>
      </c>
      <c r="J49" s="67">
        <f>J47*1.25</f>
        <v>99.1</v>
      </c>
      <c r="K49" s="77" t="s">
        <v>409</v>
      </c>
    </row>
    <row r="50" spans="1:15" ht="12.75" customHeight="1" x14ac:dyDescent="0.25">
      <c r="B50" s="18">
        <f>SUM(B47:B49)*60</f>
        <v>180</v>
      </c>
      <c r="C50" s="24">
        <f>SUM(C47:C49)</f>
        <v>57.830000000000005</v>
      </c>
      <c r="D50" s="25">
        <f>B50+(SUM(C47:C49))</f>
        <v>237.83</v>
      </c>
      <c r="E50" s="30" t="s">
        <v>17</v>
      </c>
      <c r="F50" s="31">
        <f>AVERAGE(D47:D49)</f>
        <v>79.276666666666671</v>
      </c>
      <c r="G50" s="24">
        <f>F50-60</f>
        <v>19.276666666666671</v>
      </c>
      <c r="H50" s="2"/>
      <c r="I50" s="66" t="s">
        <v>494</v>
      </c>
      <c r="J50" s="66">
        <f>J47*1.45</f>
        <v>114.956</v>
      </c>
      <c r="K50" s="77" t="s">
        <v>263</v>
      </c>
    </row>
    <row r="51" spans="1:15" ht="12.75" customHeight="1" x14ac:dyDescent="0.25">
      <c r="D51" s="2"/>
      <c r="E51" s="30"/>
      <c r="F51" s="4"/>
      <c r="H51" s="2"/>
      <c r="I51" s="32"/>
      <c r="J51" s="63"/>
      <c r="K51" s="78"/>
    </row>
    <row r="52" spans="1:15" s="79" customFormat="1" ht="12.75" customHeight="1" x14ac:dyDescent="0.25">
      <c r="D52" s="82"/>
      <c r="E52" s="83"/>
      <c r="F52" s="82"/>
      <c r="H52" s="82"/>
      <c r="I52" s="83"/>
      <c r="J52" s="63"/>
      <c r="K52" s="78"/>
    </row>
    <row r="53" spans="1:15" s="79" customFormat="1" ht="12.75" customHeight="1" x14ac:dyDescent="0.25">
      <c r="D53" s="82"/>
      <c r="E53" s="83"/>
      <c r="F53" s="82"/>
      <c r="H53" s="82"/>
      <c r="I53" s="83"/>
      <c r="J53" s="63"/>
      <c r="K53" s="78"/>
    </row>
    <row r="54" spans="1:15" s="79" customFormat="1" ht="12.75" customHeight="1" x14ac:dyDescent="0.25">
      <c r="D54" s="82"/>
      <c r="E54" s="83"/>
      <c r="F54" s="82"/>
      <c r="H54" s="82"/>
      <c r="I54" s="83"/>
      <c r="J54" s="63"/>
      <c r="K54" s="78"/>
    </row>
    <row r="55" spans="1:15" s="75" customFormat="1" ht="12.75" customHeight="1" x14ac:dyDescent="0.25">
      <c r="D55" s="82"/>
      <c r="E55" s="83"/>
      <c r="F55" s="82"/>
      <c r="H55" s="82"/>
      <c r="I55" s="83"/>
      <c r="J55" s="63"/>
      <c r="K55" s="78"/>
    </row>
    <row r="56" spans="1:15" ht="12.75" customHeight="1" x14ac:dyDescent="0.25">
      <c r="I56" s="80"/>
      <c r="J56" s="63"/>
      <c r="K56" s="78"/>
    </row>
    <row r="57" spans="1:15" ht="12.75" customHeight="1" x14ac:dyDescent="0.25">
      <c r="A57" s="100" t="s">
        <v>21</v>
      </c>
      <c r="B57" s="100"/>
      <c r="C57" s="100"/>
      <c r="D57" s="2"/>
      <c r="E57" s="3" t="s">
        <v>6</v>
      </c>
      <c r="F57" s="5" t="s">
        <v>7</v>
      </c>
      <c r="H57" s="2"/>
      <c r="I57" s="5"/>
      <c r="J57" s="63"/>
      <c r="K57" s="78"/>
    </row>
    <row r="58" spans="1:15" ht="12.75" customHeight="1" x14ac:dyDescent="0.25">
      <c r="D58" s="2"/>
      <c r="E58" s="6" t="s">
        <v>8</v>
      </c>
      <c r="F58" s="7" t="s">
        <v>9</v>
      </c>
      <c r="G58" s="8" t="s">
        <v>10</v>
      </c>
      <c r="H58" s="9" t="s">
        <v>11</v>
      </c>
      <c r="I58" s="92" t="s">
        <v>8</v>
      </c>
      <c r="J58" s="93"/>
      <c r="K58" s="104"/>
    </row>
    <row r="59" spans="1:15" ht="12.75" customHeight="1" x14ac:dyDescent="0.25">
      <c r="B59" s="11" t="s">
        <v>495</v>
      </c>
      <c r="C59" s="12" t="s">
        <v>13</v>
      </c>
      <c r="D59" s="2"/>
      <c r="E59" s="13"/>
      <c r="F59" s="14"/>
      <c r="G59" s="15"/>
      <c r="H59" s="16"/>
      <c r="I59" s="71"/>
      <c r="J59" s="63"/>
      <c r="K59" s="78"/>
    </row>
    <row r="60" spans="1:15" ht="12.75" customHeight="1" x14ac:dyDescent="0.25">
      <c r="A60" s="18">
        <v>2019</v>
      </c>
      <c r="B60" s="19">
        <v>0</v>
      </c>
      <c r="C60" s="20">
        <v>43.22</v>
      </c>
      <c r="D60" s="21">
        <f>B60*60+C60</f>
        <v>43.22</v>
      </c>
      <c r="E60" s="22">
        <v>41.79</v>
      </c>
      <c r="F60" s="23">
        <f>E60*1%</f>
        <v>0.41789999999999999</v>
      </c>
      <c r="G60" s="24">
        <f>E60-F60</f>
        <v>41.372099999999996</v>
      </c>
      <c r="H60" s="25">
        <f>E60+F60</f>
        <v>42.207900000000002</v>
      </c>
      <c r="I60" s="66" t="s">
        <v>492</v>
      </c>
      <c r="J60" s="67">
        <v>42.7</v>
      </c>
      <c r="K60" s="77" t="s">
        <v>264</v>
      </c>
      <c r="N60" s="61"/>
      <c r="O60" s="62"/>
    </row>
    <row r="61" spans="1:15" ht="12.75" customHeight="1" x14ac:dyDescent="0.25">
      <c r="A61" s="18">
        <v>2018</v>
      </c>
      <c r="B61" s="18">
        <v>0</v>
      </c>
      <c r="C61" s="24">
        <v>43.06</v>
      </c>
      <c r="D61" s="21">
        <f>B61*60+C61</f>
        <v>43.06</v>
      </c>
      <c r="E61" s="26" t="s">
        <v>159</v>
      </c>
      <c r="F61" s="4"/>
      <c r="G61" s="24">
        <f>G60</f>
        <v>41.372099999999996</v>
      </c>
      <c r="H61" s="25">
        <f>H60</f>
        <v>42.207900000000002</v>
      </c>
      <c r="I61" s="66" t="s">
        <v>71</v>
      </c>
      <c r="J61" s="67">
        <f>J60*1.1</f>
        <v>46.970000000000006</v>
      </c>
      <c r="K61" s="77" t="s">
        <v>526</v>
      </c>
    </row>
    <row r="62" spans="1:15" ht="12.75" customHeight="1" x14ac:dyDescent="0.25">
      <c r="A62" s="18">
        <v>2017</v>
      </c>
      <c r="B62" s="18">
        <v>0</v>
      </c>
      <c r="C62" s="24">
        <v>41.83</v>
      </c>
      <c r="D62" s="21">
        <f>B62*60+C62</f>
        <v>41.83</v>
      </c>
      <c r="E62" s="13"/>
      <c r="F62" s="4"/>
      <c r="H62" s="2"/>
      <c r="I62" s="66" t="s">
        <v>493</v>
      </c>
      <c r="J62" s="67">
        <f>J60*1.25</f>
        <v>53.375</v>
      </c>
      <c r="K62" s="77" t="s">
        <v>262</v>
      </c>
    </row>
    <row r="63" spans="1:15" ht="12.75" customHeight="1" x14ac:dyDescent="0.25">
      <c r="B63" s="18">
        <f>SUM(B60:B62)*60</f>
        <v>0</v>
      </c>
      <c r="C63" s="24">
        <f>SUM(C60:C62)</f>
        <v>128.11000000000001</v>
      </c>
      <c r="D63" s="25">
        <f>B63+(SUM(C60:C62))</f>
        <v>128.11000000000001</v>
      </c>
      <c r="E63" s="30" t="s">
        <v>17</v>
      </c>
      <c r="F63" s="31">
        <f>AVERAGE(D60:D62)</f>
        <v>42.70333333333334</v>
      </c>
      <c r="G63" s="24">
        <f>F63</f>
        <v>42.70333333333334</v>
      </c>
      <c r="H63" s="2"/>
      <c r="I63" s="66" t="s">
        <v>494</v>
      </c>
      <c r="J63" s="67">
        <f>J60*1.45</f>
        <v>61.914999999999999</v>
      </c>
      <c r="K63" s="77" t="s">
        <v>188</v>
      </c>
    </row>
    <row r="64" spans="1:15" ht="12.75" customHeight="1" x14ac:dyDescent="0.25">
      <c r="D64" s="2"/>
      <c r="E64" s="30"/>
      <c r="F64" s="32"/>
      <c r="H64" s="2"/>
      <c r="I64" s="32"/>
      <c r="J64" s="63"/>
      <c r="K64" s="78"/>
    </row>
    <row r="65" spans="1:15" ht="12.75" customHeight="1" x14ac:dyDescent="0.25">
      <c r="A65" s="100" t="s">
        <v>39</v>
      </c>
      <c r="B65" s="100"/>
      <c r="C65" s="100"/>
      <c r="D65" s="2"/>
      <c r="E65" s="3" t="s">
        <v>6</v>
      </c>
      <c r="F65" s="5" t="s">
        <v>7</v>
      </c>
      <c r="H65" s="2"/>
      <c r="I65" s="5"/>
      <c r="J65" s="63"/>
      <c r="K65" s="78"/>
    </row>
    <row r="66" spans="1:15" ht="12.75" customHeight="1" x14ac:dyDescent="0.25">
      <c r="D66" s="2"/>
      <c r="E66" s="6" t="s">
        <v>8</v>
      </c>
      <c r="F66" s="7" t="s">
        <v>9</v>
      </c>
      <c r="G66" s="8" t="s">
        <v>10</v>
      </c>
      <c r="H66" s="9" t="s">
        <v>11</v>
      </c>
      <c r="I66" s="92" t="s">
        <v>8</v>
      </c>
      <c r="J66" s="93"/>
      <c r="K66" s="104"/>
    </row>
    <row r="67" spans="1:15" ht="12.75" customHeight="1" x14ac:dyDescent="0.25">
      <c r="B67" s="11" t="s">
        <v>495</v>
      </c>
      <c r="C67" s="12" t="s">
        <v>13</v>
      </c>
      <c r="D67" s="2"/>
      <c r="E67" s="13"/>
      <c r="F67" s="14"/>
      <c r="G67" s="15"/>
      <c r="H67" s="16"/>
      <c r="I67" s="71"/>
      <c r="J67" s="63"/>
      <c r="K67" s="78"/>
    </row>
    <row r="68" spans="1:15" ht="12.75" customHeight="1" x14ac:dyDescent="0.25">
      <c r="A68" s="18">
        <v>2019</v>
      </c>
      <c r="B68" s="19">
        <v>1</v>
      </c>
      <c r="C68" s="20">
        <v>32.71</v>
      </c>
      <c r="D68" s="21">
        <f>B68*60+C68</f>
        <v>92.710000000000008</v>
      </c>
      <c r="E68" s="22">
        <v>91.89</v>
      </c>
      <c r="F68" s="23">
        <f>E68*1%</f>
        <v>0.91890000000000005</v>
      </c>
      <c r="G68" s="24">
        <f>E68-F68</f>
        <v>90.971100000000007</v>
      </c>
      <c r="H68" s="25">
        <f>E68+F68</f>
        <v>92.808899999999994</v>
      </c>
      <c r="I68" s="66" t="s">
        <v>492</v>
      </c>
      <c r="J68" s="66">
        <v>91.53</v>
      </c>
      <c r="K68" s="77" t="s">
        <v>265</v>
      </c>
      <c r="N68" s="61"/>
      <c r="O68" s="62"/>
    </row>
    <row r="69" spans="1:15" ht="12.75" customHeight="1" x14ac:dyDescent="0.25">
      <c r="A69" s="18">
        <v>2018</v>
      </c>
      <c r="B69" s="18">
        <v>1</v>
      </c>
      <c r="C69" s="24">
        <v>31.61</v>
      </c>
      <c r="D69" s="21">
        <f>B69*60+C69</f>
        <v>91.61</v>
      </c>
      <c r="E69" s="38" t="s">
        <v>160</v>
      </c>
      <c r="F69" s="4"/>
      <c r="G69" s="24">
        <f>G68-60</f>
        <v>30.971100000000007</v>
      </c>
      <c r="H69" s="25">
        <f>H68-60</f>
        <v>32.808899999999994</v>
      </c>
      <c r="I69" s="66" t="s">
        <v>71</v>
      </c>
      <c r="J69" s="67">
        <f>J68*1.1</f>
        <v>100.68300000000001</v>
      </c>
      <c r="K69" s="77" t="s">
        <v>255</v>
      </c>
    </row>
    <row r="70" spans="1:15" ht="12.75" customHeight="1" x14ac:dyDescent="0.25">
      <c r="A70" s="18">
        <v>2017</v>
      </c>
      <c r="B70" s="18">
        <v>1</v>
      </c>
      <c r="C70" s="24">
        <v>30.28</v>
      </c>
      <c r="D70" s="36">
        <f>B70*60+C70</f>
        <v>90.28</v>
      </c>
      <c r="E70" s="13"/>
      <c r="F70" s="4"/>
      <c r="H70" s="2"/>
      <c r="I70" s="66" t="s">
        <v>493</v>
      </c>
      <c r="J70" s="66">
        <f>J68*1.25</f>
        <v>114.41249999999999</v>
      </c>
      <c r="K70" s="77" t="s">
        <v>411</v>
      </c>
    </row>
    <row r="71" spans="1:15" ht="12.75" customHeight="1" x14ac:dyDescent="0.25">
      <c r="B71" s="18">
        <f>SUM(B68:B70)*60</f>
        <v>180</v>
      </c>
      <c r="C71" s="24">
        <f>SUM(C68:C70)</f>
        <v>94.6</v>
      </c>
      <c r="D71" s="25">
        <f>B71+(SUM(C68:C70))</f>
        <v>274.60000000000002</v>
      </c>
      <c r="E71" s="30" t="s">
        <v>17</v>
      </c>
      <c r="F71" s="31">
        <f>AVERAGE(D68:D70)</f>
        <v>91.533333333333346</v>
      </c>
      <c r="G71" s="24">
        <f>F71-60</f>
        <v>31.533333333333346</v>
      </c>
      <c r="H71" s="2"/>
      <c r="I71" s="66" t="s">
        <v>494</v>
      </c>
      <c r="J71" s="66">
        <f>J68*1.45</f>
        <v>132.71850000000001</v>
      </c>
      <c r="K71" s="77" t="s">
        <v>266</v>
      </c>
    </row>
    <row r="72" spans="1:15" ht="12.75" customHeight="1" x14ac:dyDescent="0.25">
      <c r="D72" s="2"/>
      <c r="E72" s="30"/>
      <c r="F72" s="4"/>
      <c r="H72" s="2"/>
      <c r="I72" s="32"/>
      <c r="J72" s="63"/>
      <c r="K72" s="78"/>
    </row>
    <row r="73" spans="1:15" ht="12.75" customHeight="1" x14ac:dyDescent="0.25">
      <c r="A73" s="96" t="s">
        <v>22</v>
      </c>
      <c r="B73" s="97"/>
      <c r="D73" s="2"/>
      <c r="E73" s="3" t="s">
        <v>6</v>
      </c>
      <c r="F73" s="5" t="s">
        <v>7</v>
      </c>
      <c r="H73" s="2"/>
      <c r="I73" s="5"/>
      <c r="J73" s="63"/>
      <c r="K73" s="78"/>
    </row>
    <row r="74" spans="1:15" ht="12.75" customHeight="1" x14ac:dyDescent="0.25">
      <c r="D74" s="2"/>
      <c r="E74" s="6" t="s">
        <v>8</v>
      </c>
      <c r="F74" s="7" t="s">
        <v>9</v>
      </c>
      <c r="G74" s="8" t="s">
        <v>10</v>
      </c>
      <c r="H74" s="9" t="s">
        <v>11</v>
      </c>
      <c r="I74" s="92" t="s">
        <v>8</v>
      </c>
      <c r="J74" s="93"/>
      <c r="K74" s="104"/>
    </row>
    <row r="75" spans="1:15" ht="12.75" customHeight="1" x14ac:dyDescent="0.25">
      <c r="B75" s="11" t="s">
        <v>495</v>
      </c>
      <c r="C75" s="12" t="s">
        <v>13</v>
      </c>
      <c r="D75" s="2"/>
      <c r="E75" s="13"/>
      <c r="F75" s="14"/>
      <c r="G75" s="15"/>
      <c r="H75" s="16"/>
      <c r="I75" s="71"/>
      <c r="J75" s="63"/>
      <c r="K75" s="78"/>
    </row>
    <row r="76" spans="1:15" ht="12.75" customHeight="1" x14ac:dyDescent="0.25">
      <c r="A76" s="18">
        <v>2019</v>
      </c>
      <c r="B76" s="19">
        <v>0</v>
      </c>
      <c r="C76" s="20">
        <v>37.5</v>
      </c>
      <c r="D76" s="21">
        <f>B76*60+C76</f>
        <v>37.5</v>
      </c>
      <c r="E76" s="22">
        <v>36.19</v>
      </c>
      <c r="F76" s="23">
        <f>E76*1%</f>
        <v>0.3619</v>
      </c>
      <c r="G76" s="24">
        <f>E76-F76</f>
        <v>35.828099999999999</v>
      </c>
      <c r="H76" s="25">
        <f>E76+F76</f>
        <v>36.551899999999996</v>
      </c>
      <c r="I76" s="66" t="s">
        <v>492</v>
      </c>
      <c r="J76" s="66">
        <v>36.35</v>
      </c>
      <c r="K76" s="77" t="s">
        <v>267</v>
      </c>
      <c r="N76" s="61"/>
      <c r="O76" s="62"/>
    </row>
    <row r="77" spans="1:15" ht="12.75" customHeight="1" x14ac:dyDescent="0.25">
      <c r="A77" s="18">
        <v>2018</v>
      </c>
      <c r="B77" s="18">
        <v>0</v>
      </c>
      <c r="C77" s="24">
        <v>36.17</v>
      </c>
      <c r="D77" s="21">
        <f>B77*60+C77</f>
        <v>36.17</v>
      </c>
      <c r="E77" s="26" t="s">
        <v>161</v>
      </c>
      <c r="F77" s="4"/>
      <c r="G77" s="24">
        <f>G76</f>
        <v>35.828099999999999</v>
      </c>
      <c r="H77" s="25">
        <f>H76</f>
        <v>36.551899999999996</v>
      </c>
      <c r="I77" s="66" t="s">
        <v>71</v>
      </c>
      <c r="J77" s="67">
        <f>J76*1.1</f>
        <v>39.985000000000007</v>
      </c>
      <c r="K77" s="77" t="s">
        <v>496</v>
      </c>
    </row>
    <row r="78" spans="1:15" ht="12.75" customHeight="1" x14ac:dyDescent="0.25">
      <c r="A78" s="18">
        <v>2017</v>
      </c>
      <c r="B78" s="18">
        <v>0</v>
      </c>
      <c r="C78" s="24">
        <v>35.369999999999997</v>
      </c>
      <c r="D78" s="21">
        <f>B78*60+C78</f>
        <v>35.369999999999997</v>
      </c>
      <c r="E78" s="13"/>
      <c r="F78" s="4"/>
      <c r="H78" s="2"/>
      <c r="I78" s="66" t="s">
        <v>493</v>
      </c>
      <c r="J78" s="67">
        <f>J76*1.25</f>
        <v>45.4375</v>
      </c>
      <c r="K78" s="77" t="s">
        <v>413</v>
      </c>
    </row>
    <row r="79" spans="1:15" ht="12.75" customHeight="1" x14ac:dyDescent="0.25">
      <c r="B79" s="18">
        <f>SUM(B76:B78)*60</f>
        <v>0</v>
      </c>
      <c r="C79" s="24">
        <f>SUM(C76:C78)</f>
        <v>109.03999999999999</v>
      </c>
      <c r="D79" s="25">
        <f>B79+(SUM(C76:C78))</f>
        <v>109.03999999999999</v>
      </c>
      <c r="E79" s="30" t="s">
        <v>17</v>
      </c>
      <c r="F79" s="31">
        <f>AVERAGE(D76:D78)</f>
        <v>36.346666666666664</v>
      </c>
      <c r="G79" s="24">
        <f>F79</f>
        <v>36.346666666666664</v>
      </c>
      <c r="H79" s="2"/>
      <c r="I79" s="66" t="s">
        <v>494</v>
      </c>
      <c r="J79" s="67">
        <f>J76*1.45</f>
        <v>52.707500000000003</v>
      </c>
      <c r="K79" s="77" t="s">
        <v>268</v>
      </c>
    </row>
    <row r="80" spans="1:15" ht="12.75" customHeight="1" x14ac:dyDescent="0.25">
      <c r="D80" s="2"/>
      <c r="E80" s="30"/>
      <c r="F80" s="32"/>
      <c r="H80" s="2"/>
      <c r="I80" s="32"/>
      <c r="J80" s="63"/>
      <c r="K80" s="78"/>
    </row>
    <row r="81" spans="1:15" ht="12.75" customHeight="1" x14ac:dyDescent="0.25">
      <c r="A81" s="96" t="s">
        <v>43</v>
      </c>
      <c r="B81" s="97"/>
      <c r="D81" s="2"/>
      <c r="E81" s="3" t="s">
        <v>6</v>
      </c>
      <c r="F81" s="5" t="s">
        <v>7</v>
      </c>
      <c r="H81" s="2"/>
      <c r="I81" s="5"/>
      <c r="J81" s="63"/>
      <c r="K81" s="78"/>
    </row>
    <row r="82" spans="1:15" ht="12.75" customHeight="1" x14ac:dyDescent="0.25">
      <c r="D82" s="2"/>
      <c r="E82" s="6" t="s">
        <v>8</v>
      </c>
      <c r="F82" s="7" t="s">
        <v>9</v>
      </c>
      <c r="G82" s="8" t="s">
        <v>10</v>
      </c>
      <c r="H82" s="9" t="s">
        <v>11</v>
      </c>
      <c r="I82" s="92" t="s">
        <v>8</v>
      </c>
      <c r="J82" s="93"/>
      <c r="K82" s="104"/>
    </row>
    <row r="83" spans="1:15" ht="12.75" customHeight="1" x14ac:dyDescent="0.25">
      <c r="B83" s="11" t="s">
        <v>495</v>
      </c>
      <c r="C83" s="12" t="s">
        <v>13</v>
      </c>
      <c r="D83" s="2"/>
      <c r="E83" s="13"/>
      <c r="F83" s="14"/>
      <c r="G83" s="15"/>
      <c r="H83" s="16"/>
      <c r="I83" s="71"/>
      <c r="J83" s="63"/>
      <c r="K83" s="78"/>
    </row>
    <row r="84" spans="1:15" ht="12.75" customHeight="1" x14ac:dyDescent="0.25">
      <c r="A84" s="18">
        <v>2019</v>
      </c>
      <c r="B84" s="19">
        <v>1</v>
      </c>
      <c r="C84" s="20">
        <v>28.88</v>
      </c>
      <c r="D84" s="21">
        <f>B84*60+C84</f>
        <v>88.88</v>
      </c>
      <c r="E84" s="22">
        <v>84.09</v>
      </c>
      <c r="F84" s="23">
        <f>E84*1%</f>
        <v>0.84090000000000009</v>
      </c>
      <c r="G84" s="24">
        <f>E84-F84</f>
        <v>83.249099999999999</v>
      </c>
      <c r="H84" s="25">
        <f>E84+F84</f>
        <v>84.930900000000008</v>
      </c>
      <c r="I84" s="66" t="s">
        <v>492</v>
      </c>
      <c r="J84" s="66">
        <v>86.82</v>
      </c>
      <c r="K84" s="77" t="s">
        <v>269</v>
      </c>
      <c r="N84" s="61"/>
      <c r="O84" s="62"/>
    </row>
    <row r="85" spans="1:15" ht="12.75" customHeight="1" x14ac:dyDescent="0.25">
      <c r="A85" s="18">
        <v>2018</v>
      </c>
      <c r="B85" s="18">
        <v>1</v>
      </c>
      <c r="C85" s="24">
        <v>26.54</v>
      </c>
      <c r="D85" s="21">
        <f>B85*60+C85</f>
        <v>86.539999999999992</v>
      </c>
      <c r="E85" s="38" t="s">
        <v>162</v>
      </c>
      <c r="F85" s="4"/>
      <c r="G85" s="24">
        <f>G84-60</f>
        <v>23.249099999999999</v>
      </c>
      <c r="H85" s="25">
        <f>H84-60</f>
        <v>24.930900000000008</v>
      </c>
      <c r="I85" s="66" t="s">
        <v>71</v>
      </c>
      <c r="J85" s="67">
        <f>J84*1.1</f>
        <v>95.501999999999995</v>
      </c>
      <c r="K85" s="77" t="s">
        <v>527</v>
      </c>
    </row>
    <row r="86" spans="1:15" ht="12.75" customHeight="1" x14ac:dyDescent="0.25">
      <c r="A86" s="18">
        <v>2017</v>
      </c>
      <c r="B86" s="18">
        <v>1</v>
      </c>
      <c r="C86" s="24">
        <v>25.05</v>
      </c>
      <c r="D86" s="36">
        <f>B86*60+C86</f>
        <v>85.05</v>
      </c>
      <c r="E86" s="13"/>
      <c r="F86" s="4"/>
      <c r="H86" s="2"/>
      <c r="I86" s="66" t="s">
        <v>493</v>
      </c>
      <c r="J86" s="66">
        <f>J84*1.25</f>
        <v>108.52499999999999</v>
      </c>
      <c r="K86" s="77" t="s">
        <v>279</v>
      </c>
    </row>
    <row r="87" spans="1:15" ht="12.75" customHeight="1" x14ac:dyDescent="0.25">
      <c r="B87" s="18">
        <f>SUM(B84:B86)*60</f>
        <v>180</v>
      </c>
      <c r="C87" s="24">
        <f>SUM(C84:C86)</f>
        <v>80.47</v>
      </c>
      <c r="D87" s="25">
        <f>B87+(SUM(C84:C86))</f>
        <v>260.47000000000003</v>
      </c>
      <c r="E87" s="30" t="s">
        <v>17</v>
      </c>
      <c r="F87" s="31">
        <f>AVERAGE(D84:D86)</f>
        <v>86.823333333333323</v>
      </c>
      <c r="G87" s="24">
        <f>F87-60</f>
        <v>26.823333333333323</v>
      </c>
      <c r="H87" s="2"/>
      <c r="I87" s="66" t="s">
        <v>494</v>
      </c>
      <c r="J87" s="66">
        <f>J84*1.45</f>
        <v>125.88899999999998</v>
      </c>
      <c r="K87" s="77" t="s">
        <v>136</v>
      </c>
    </row>
    <row r="88" spans="1:15" ht="12.75" customHeight="1" x14ac:dyDescent="0.25">
      <c r="D88" s="2"/>
      <c r="E88" s="30"/>
      <c r="F88" s="4"/>
      <c r="H88" s="2"/>
      <c r="I88" s="32"/>
      <c r="J88" s="63"/>
      <c r="K88" s="78"/>
    </row>
    <row r="89" spans="1:15" ht="12.75" customHeight="1" x14ac:dyDescent="0.25">
      <c r="A89" s="100" t="s">
        <v>23</v>
      </c>
      <c r="B89" s="100"/>
      <c r="C89" s="100"/>
      <c r="D89" s="2"/>
      <c r="E89" s="3" t="s">
        <v>6</v>
      </c>
      <c r="F89" s="5" t="s">
        <v>7</v>
      </c>
      <c r="H89" s="2"/>
      <c r="I89" s="5"/>
      <c r="J89" s="63"/>
      <c r="K89" s="78"/>
    </row>
    <row r="90" spans="1:15" ht="12.75" customHeight="1" x14ac:dyDescent="0.25">
      <c r="D90" s="2"/>
      <c r="E90" s="6" t="s">
        <v>8</v>
      </c>
      <c r="F90" s="7" t="s">
        <v>9</v>
      </c>
      <c r="G90" s="8" t="s">
        <v>10</v>
      </c>
      <c r="H90" s="9" t="s">
        <v>11</v>
      </c>
      <c r="I90" s="92" t="s">
        <v>8</v>
      </c>
      <c r="J90" s="93"/>
      <c r="K90" s="104"/>
    </row>
    <row r="91" spans="1:15" ht="12.75" customHeight="1" x14ac:dyDescent="0.25">
      <c r="B91" s="11" t="s">
        <v>495</v>
      </c>
      <c r="C91" s="12" t="s">
        <v>13</v>
      </c>
      <c r="D91" s="2"/>
      <c r="E91" s="13"/>
      <c r="F91" s="14"/>
      <c r="G91" s="15"/>
      <c r="H91" s="16"/>
      <c r="I91" s="71"/>
      <c r="J91" s="63"/>
      <c r="K91" s="78"/>
    </row>
    <row r="92" spans="1:15" ht="12.75" customHeight="1" x14ac:dyDescent="0.25">
      <c r="A92" s="18">
        <v>2019</v>
      </c>
      <c r="B92" s="19">
        <v>1</v>
      </c>
      <c r="C92" s="20">
        <v>20.67</v>
      </c>
      <c r="D92" s="21">
        <f>B92*60+C92</f>
        <v>80.67</v>
      </c>
      <c r="E92" s="22">
        <v>80.790000000000006</v>
      </c>
      <c r="F92" s="23">
        <f>E92*1%</f>
        <v>0.80790000000000006</v>
      </c>
      <c r="G92" s="24">
        <f>E92-F92</f>
        <v>79.982100000000003</v>
      </c>
      <c r="H92" s="25">
        <f>E92+F92</f>
        <v>81.59790000000001</v>
      </c>
      <c r="I92" s="66" t="s">
        <v>492</v>
      </c>
      <c r="J92" s="66">
        <v>79.47</v>
      </c>
      <c r="K92" s="77" t="s">
        <v>174</v>
      </c>
      <c r="N92" s="61"/>
      <c r="O92" s="62"/>
    </row>
    <row r="93" spans="1:15" ht="12.75" customHeight="1" x14ac:dyDescent="0.25">
      <c r="A93" s="18">
        <v>2018</v>
      </c>
      <c r="B93" s="18">
        <v>1</v>
      </c>
      <c r="C93" s="24">
        <v>18.989999999999998</v>
      </c>
      <c r="D93" s="21">
        <f>B93*60+C93</f>
        <v>78.989999999999995</v>
      </c>
      <c r="E93" s="38" t="s">
        <v>163</v>
      </c>
      <c r="F93" s="4"/>
      <c r="G93" s="24">
        <f>G92-60</f>
        <v>19.982100000000003</v>
      </c>
      <c r="H93" s="25">
        <f>H92-60</f>
        <v>21.59790000000001</v>
      </c>
      <c r="I93" s="66" t="s">
        <v>71</v>
      </c>
      <c r="J93" s="67">
        <f>J92*1.1</f>
        <v>87.417000000000002</v>
      </c>
      <c r="K93" s="77" t="s">
        <v>321</v>
      </c>
    </row>
    <row r="94" spans="1:15" ht="12.75" customHeight="1" x14ac:dyDescent="0.25">
      <c r="A94" s="18">
        <v>2017</v>
      </c>
      <c r="B94" s="18">
        <v>1</v>
      </c>
      <c r="C94" s="24">
        <v>18.8</v>
      </c>
      <c r="D94" s="36">
        <f>B94*60+C94</f>
        <v>78.8</v>
      </c>
      <c r="E94" s="13"/>
      <c r="F94" s="4"/>
      <c r="H94" s="2"/>
      <c r="I94" s="66" t="s">
        <v>493</v>
      </c>
      <c r="J94" s="67">
        <f>J92*1.25</f>
        <v>99.337500000000006</v>
      </c>
      <c r="K94" s="77" t="s">
        <v>312</v>
      </c>
    </row>
    <row r="95" spans="1:15" ht="12.75" customHeight="1" x14ac:dyDescent="0.25">
      <c r="B95" s="18">
        <f>SUM(B92:B94)*60</f>
        <v>180</v>
      </c>
      <c r="C95" s="24">
        <f>SUM(C92:C94)</f>
        <v>58.459999999999994</v>
      </c>
      <c r="D95" s="25">
        <f>B95+(SUM(C92:C94))</f>
        <v>238.45999999999998</v>
      </c>
      <c r="E95" s="30" t="s">
        <v>17</v>
      </c>
      <c r="F95" s="31">
        <f>AVERAGE(D92:D94)</f>
        <v>79.486666666666665</v>
      </c>
      <c r="G95" s="24">
        <f>F95-60</f>
        <v>19.486666666666665</v>
      </c>
      <c r="H95" s="2"/>
      <c r="I95" s="66" t="s">
        <v>494</v>
      </c>
      <c r="J95" s="66">
        <f>J92*1.45</f>
        <v>115.2315</v>
      </c>
      <c r="K95" s="77" t="s">
        <v>270</v>
      </c>
    </row>
    <row r="96" spans="1:15" ht="12.75" customHeight="1" x14ac:dyDescent="0.25">
      <c r="D96" s="2"/>
      <c r="E96" s="30"/>
      <c r="F96" s="4"/>
      <c r="H96" s="2"/>
      <c r="I96" s="32"/>
      <c r="J96" s="63"/>
      <c r="K96" s="78"/>
    </row>
    <row r="97" spans="1:15" ht="12.75" customHeight="1" x14ac:dyDescent="0.25">
      <c r="A97" s="100" t="s">
        <v>46</v>
      </c>
      <c r="B97" s="100"/>
      <c r="C97" s="100"/>
      <c r="D97" s="2"/>
      <c r="E97" s="3" t="s">
        <v>6</v>
      </c>
      <c r="F97" s="5" t="s">
        <v>7</v>
      </c>
      <c r="H97" s="2"/>
      <c r="I97" s="5"/>
      <c r="J97" s="63"/>
      <c r="K97" s="78"/>
    </row>
    <row r="98" spans="1:15" ht="12.75" customHeight="1" x14ac:dyDescent="0.25">
      <c r="D98" s="2"/>
      <c r="E98" s="6" t="s">
        <v>8</v>
      </c>
      <c r="F98" s="7" t="s">
        <v>9</v>
      </c>
      <c r="G98" s="8" t="s">
        <v>10</v>
      </c>
      <c r="H98" s="9" t="s">
        <v>11</v>
      </c>
      <c r="I98" s="92" t="s">
        <v>8</v>
      </c>
      <c r="J98" s="93"/>
      <c r="K98" s="104"/>
    </row>
    <row r="99" spans="1:15" ht="12.75" customHeight="1" x14ac:dyDescent="0.25">
      <c r="B99" s="11" t="s">
        <v>495</v>
      </c>
      <c r="C99" s="12" t="s">
        <v>13</v>
      </c>
      <c r="D99" s="2"/>
      <c r="E99" s="13"/>
      <c r="F99" s="14"/>
      <c r="G99" s="15"/>
      <c r="H99" s="16"/>
      <c r="I99" s="71"/>
      <c r="J99" s="63"/>
      <c r="K99" s="78"/>
    </row>
    <row r="100" spans="1:15" ht="12.75" customHeight="1" x14ac:dyDescent="0.25">
      <c r="A100" s="18">
        <v>2019</v>
      </c>
      <c r="B100" s="19">
        <v>2</v>
      </c>
      <c r="C100" s="20">
        <v>56.86</v>
      </c>
      <c r="D100" s="21">
        <f>B100*60+C100</f>
        <v>176.86</v>
      </c>
      <c r="E100" s="22">
        <v>172.69</v>
      </c>
      <c r="F100" s="23">
        <f>E100*1%</f>
        <v>1.7269000000000001</v>
      </c>
      <c r="G100" s="24">
        <f>E100-F100</f>
        <v>170.9631</v>
      </c>
      <c r="H100" s="25">
        <f>E100+F100</f>
        <v>174.4169</v>
      </c>
      <c r="I100" s="66" t="s">
        <v>492</v>
      </c>
      <c r="J100" s="66">
        <v>174.47</v>
      </c>
      <c r="K100" s="77" t="s">
        <v>271</v>
      </c>
      <c r="N100" s="61"/>
      <c r="O100" s="62"/>
    </row>
    <row r="101" spans="1:15" ht="12.75" customHeight="1" x14ac:dyDescent="0.25">
      <c r="A101" s="18">
        <v>2018</v>
      </c>
      <c r="B101" s="18">
        <v>2</v>
      </c>
      <c r="C101" s="24">
        <v>53.51</v>
      </c>
      <c r="D101" s="25">
        <f>B101*60+C101</f>
        <v>173.51</v>
      </c>
      <c r="E101" s="38" t="s">
        <v>164</v>
      </c>
      <c r="F101" s="4"/>
      <c r="G101" s="24">
        <f>G100-120</f>
        <v>50.963099999999997</v>
      </c>
      <c r="H101" s="25">
        <f>H100-120</f>
        <v>54.416899999999998</v>
      </c>
      <c r="I101" s="66" t="s">
        <v>71</v>
      </c>
      <c r="J101" s="66">
        <f>J100*1.1</f>
        <v>191.917</v>
      </c>
      <c r="K101" s="77" t="s">
        <v>294</v>
      </c>
    </row>
    <row r="102" spans="1:15" ht="12.75" customHeight="1" x14ac:dyDescent="0.25">
      <c r="A102" s="18">
        <v>2017</v>
      </c>
      <c r="B102" s="18">
        <v>2</v>
      </c>
      <c r="C102" s="24">
        <v>53.03</v>
      </c>
      <c r="D102" s="25">
        <f>B102*60+C102</f>
        <v>173.03</v>
      </c>
      <c r="E102" s="13"/>
      <c r="F102" s="4"/>
      <c r="H102" s="2"/>
      <c r="I102" s="66" t="s">
        <v>493</v>
      </c>
      <c r="J102" s="66">
        <f>J100*1.25</f>
        <v>218.08750000000001</v>
      </c>
      <c r="K102" s="77" t="s">
        <v>414</v>
      </c>
    </row>
    <row r="103" spans="1:15" ht="12.75" customHeight="1" x14ac:dyDescent="0.25">
      <c r="B103" s="18">
        <f>SUM(B100:B102)*60</f>
        <v>360</v>
      </c>
      <c r="C103" s="24">
        <f>SUM(C100:C102)</f>
        <v>163.4</v>
      </c>
      <c r="D103" s="25">
        <f>B103+(SUM(C100:C102))</f>
        <v>523.4</v>
      </c>
      <c r="E103" s="30" t="s">
        <v>17</v>
      </c>
      <c r="F103" s="31">
        <f>AVERAGE(D100:D102)</f>
        <v>174.46666666666667</v>
      </c>
      <c r="G103" s="24">
        <f>F103-120</f>
        <v>54.466666666666669</v>
      </c>
      <c r="H103" s="2"/>
      <c r="I103" s="66" t="s">
        <v>494</v>
      </c>
      <c r="J103" s="66">
        <f>J100*1.45</f>
        <v>252.98149999999998</v>
      </c>
      <c r="K103" s="77" t="s">
        <v>137</v>
      </c>
    </row>
    <row r="104" spans="1:15" ht="12.75" customHeight="1" x14ac:dyDescent="0.25">
      <c r="D104" s="2"/>
      <c r="E104" s="30"/>
      <c r="F104" s="4"/>
      <c r="H104" s="2"/>
      <c r="I104" s="32"/>
      <c r="J104" s="63"/>
      <c r="K104" s="78"/>
    </row>
    <row r="105" spans="1:15" ht="12.75" customHeight="1" x14ac:dyDescent="0.25">
      <c r="D105" s="2"/>
      <c r="E105" s="30"/>
      <c r="F105" s="4"/>
      <c r="H105" s="2"/>
      <c r="I105" s="32"/>
      <c r="J105" s="63"/>
      <c r="K105" s="78"/>
    </row>
  </sheetData>
  <mergeCells count="28">
    <mergeCell ref="A89:C89"/>
    <mergeCell ref="A12:B12"/>
    <mergeCell ref="A20:B20"/>
    <mergeCell ref="A28:B28"/>
    <mergeCell ref="B2:I2"/>
    <mergeCell ref="A3:B3"/>
    <mergeCell ref="A4:B4"/>
    <mergeCell ref="I5:K5"/>
    <mergeCell ref="I3:K3"/>
    <mergeCell ref="I13:K13"/>
    <mergeCell ref="I21:K21"/>
    <mergeCell ref="I29:K29"/>
    <mergeCell ref="I90:K90"/>
    <mergeCell ref="I98:K98"/>
    <mergeCell ref="A97:C97"/>
    <mergeCell ref="A1:K1"/>
    <mergeCell ref="I58:K58"/>
    <mergeCell ref="A65:C65"/>
    <mergeCell ref="I66:K66"/>
    <mergeCell ref="I74:K74"/>
    <mergeCell ref="I82:K82"/>
    <mergeCell ref="I37:K37"/>
    <mergeCell ref="A44:C44"/>
    <mergeCell ref="A36:C36"/>
    <mergeCell ref="I45:K45"/>
    <mergeCell ref="A57:C57"/>
    <mergeCell ref="A81:B81"/>
    <mergeCell ref="A73:B73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O102"/>
  <sheetViews>
    <sheetView view="pageLayout" zoomScaleNormal="100" workbookViewId="0">
      <selection sqref="A1:K1"/>
    </sheetView>
  </sheetViews>
  <sheetFormatPr defaultColWidth="14.33203125" defaultRowHeight="12.75" customHeight="1" x14ac:dyDescent="0.25"/>
  <cols>
    <col min="1" max="1" width="7.33203125" style="1" customWidth="1"/>
    <col min="2" max="2" width="5.33203125" style="1" customWidth="1"/>
    <col min="3" max="4" width="9" style="1" customWidth="1"/>
    <col min="5" max="5" width="12.44140625" style="1" customWidth="1"/>
    <col min="6" max="6" width="10.88671875" style="1" customWidth="1"/>
    <col min="7" max="8" width="7.6640625" style="1" customWidth="1"/>
    <col min="9" max="9" width="9.33203125" style="1" customWidth="1"/>
    <col min="10" max="10" width="7.6640625" style="1" customWidth="1"/>
    <col min="11" max="11" width="8.88671875" style="1" customWidth="1"/>
    <col min="12" max="13" width="8.6640625" style="1" customWidth="1"/>
    <col min="14" max="16384" width="14.33203125" style="1"/>
  </cols>
  <sheetData>
    <row r="1" spans="1:15" ht="15" customHeight="1" x14ac:dyDescent="0.25">
      <c r="A1" s="95" t="s">
        <v>53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5" ht="20.25" customHeight="1" x14ac:dyDescent="0.25">
      <c r="B2" s="98"/>
      <c r="C2" s="97"/>
      <c r="D2" s="97"/>
      <c r="E2" s="97"/>
      <c r="F2" s="97"/>
      <c r="G2" s="97"/>
      <c r="H2" s="97"/>
      <c r="I2" s="97"/>
    </row>
    <row r="3" spans="1:15" ht="12" customHeight="1" x14ac:dyDescent="0.25">
      <c r="A3" s="99" t="s">
        <v>4</v>
      </c>
      <c r="B3" s="97"/>
      <c r="D3" s="2"/>
      <c r="E3" s="3">
        <v>2019</v>
      </c>
      <c r="F3" s="4"/>
      <c r="H3" s="2"/>
      <c r="I3" s="101">
        <v>2020</v>
      </c>
      <c r="J3" s="102"/>
      <c r="K3" s="105"/>
    </row>
    <row r="4" spans="1:15" ht="12" customHeight="1" x14ac:dyDescent="0.25">
      <c r="A4" s="96" t="s">
        <v>5</v>
      </c>
      <c r="B4" s="97"/>
      <c r="D4" s="2"/>
      <c r="E4" s="3" t="s">
        <v>6</v>
      </c>
      <c r="F4" s="5" t="s">
        <v>7</v>
      </c>
      <c r="H4" s="2"/>
      <c r="I4" s="5"/>
      <c r="J4" s="63"/>
      <c r="K4" s="78"/>
    </row>
    <row r="5" spans="1:15" ht="12" customHeight="1" x14ac:dyDescent="0.25">
      <c r="D5" s="2"/>
      <c r="E5" s="6" t="s">
        <v>8</v>
      </c>
      <c r="F5" s="7" t="s">
        <v>9</v>
      </c>
      <c r="G5" s="8" t="s">
        <v>10</v>
      </c>
      <c r="H5" s="9" t="s">
        <v>11</v>
      </c>
      <c r="I5" s="92" t="s">
        <v>8</v>
      </c>
      <c r="J5" s="93"/>
      <c r="K5" s="104"/>
    </row>
    <row r="6" spans="1:15" ht="12" customHeight="1" x14ac:dyDescent="0.25">
      <c r="B6" s="11" t="s">
        <v>495</v>
      </c>
      <c r="C6" s="12" t="s">
        <v>13</v>
      </c>
      <c r="D6" s="2"/>
      <c r="E6" s="13"/>
      <c r="F6" s="14"/>
      <c r="G6" s="15"/>
      <c r="H6" s="16"/>
      <c r="I6" s="71"/>
      <c r="J6" s="63"/>
      <c r="K6" s="78"/>
    </row>
    <row r="7" spans="1:15" ht="12" customHeight="1" x14ac:dyDescent="0.25">
      <c r="A7" s="18">
        <v>2019</v>
      </c>
      <c r="B7" s="19">
        <v>0</v>
      </c>
      <c r="C7" s="20">
        <v>32.56</v>
      </c>
      <c r="D7" s="21">
        <f>B7*60+C7</f>
        <v>32.56</v>
      </c>
      <c r="E7" s="22">
        <v>30.99</v>
      </c>
      <c r="F7" s="23">
        <f>E7*1%</f>
        <v>0.30990000000000001</v>
      </c>
      <c r="G7" s="24">
        <f>E7-F7</f>
        <v>30.680099999999999</v>
      </c>
      <c r="H7" s="25">
        <f>E7+F7</f>
        <v>31.299899999999997</v>
      </c>
      <c r="I7" s="66" t="s">
        <v>492</v>
      </c>
      <c r="J7" s="66">
        <v>32.270000000000003</v>
      </c>
      <c r="K7" s="77" t="s">
        <v>272</v>
      </c>
      <c r="N7" s="61"/>
      <c r="O7" s="62"/>
    </row>
    <row r="8" spans="1:15" ht="12" customHeight="1" x14ac:dyDescent="0.25">
      <c r="A8" s="18">
        <v>2018</v>
      </c>
      <c r="B8" s="18">
        <v>0</v>
      </c>
      <c r="C8" s="24">
        <v>32.380000000000003</v>
      </c>
      <c r="D8" s="21">
        <f>B8*60+C8</f>
        <v>32.380000000000003</v>
      </c>
      <c r="E8" s="26" t="s">
        <v>165</v>
      </c>
      <c r="F8" s="4"/>
      <c r="G8" s="24">
        <f>G7</f>
        <v>30.680099999999999</v>
      </c>
      <c r="H8" s="25">
        <f>H7</f>
        <v>31.299899999999997</v>
      </c>
      <c r="I8" s="66" t="s">
        <v>71</v>
      </c>
      <c r="J8" s="67">
        <f>J7*1.1</f>
        <v>35.497000000000007</v>
      </c>
      <c r="K8" s="77" t="s">
        <v>528</v>
      </c>
    </row>
    <row r="9" spans="1:15" ht="12" customHeight="1" x14ac:dyDescent="0.25">
      <c r="A9" s="18">
        <v>2017</v>
      </c>
      <c r="B9" s="18">
        <v>0</v>
      </c>
      <c r="C9" s="24">
        <v>31.86</v>
      </c>
      <c r="D9" s="21">
        <f>B9*60+C9</f>
        <v>31.86</v>
      </c>
      <c r="E9" s="13"/>
      <c r="F9" s="4"/>
      <c r="H9" s="2"/>
      <c r="I9" s="66" t="s">
        <v>493</v>
      </c>
      <c r="J9" s="67">
        <f>J7*1.25</f>
        <v>40.337500000000006</v>
      </c>
      <c r="K9" s="77" t="s">
        <v>412</v>
      </c>
    </row>
    <row r="10" spans="1:15" ht="12" customHeight="1" x14ac:dyDescent="0.25">
      <c r="B10" s="18">
        <f>SUM(B7:B9)*60</f>
        <v>0</v>
      </c>
      <c r="C10" s="24">
        <f>SUM(C7:C9)</f>
        <v>96.8</v>
      </c>
      <c r="D10" s="25">
        <f>B10+(SUM(C7:C9))</f>
        <v>96.8</v>
      </c>
      <c r="E10" s="30" t="s">
        <v>17</v>
      </c>
      <c r="F10" s="31">
        <f>AVERAGE(D7:D9)</f>
        <v>32.266666666666666</v>
      </c>
      <c r="G10" s="24">
        <f>F10</f>
        <v>32.266666666666666</v>
      </c>
      <c r="H10" s="2"/>
      <c r="I10" s="66" t="s">
        <v>494</v>
      </c>
      <c r="J10" s="67">
        <f>J7*1.45</f>
        <v>46.791500000000006</v>
      </c>
      <c r="K10" s="77" t="s">
        <v>273</v>
      </c>
    </row>
    <row r="11" spans="1:15" ht="12" customHeight="1" x14ac:dyDescent="0.25">
      <c r="D11" s="2"/>
      <c r="E11" s="30"/>
      <c r="F11" s="32"/>
      <c r="H11" s="2"/>
      <c r="I11" s="32"/>
      <c r="J11" s="63"/>
      <c r="K11" s="78"/>
      <c r="M11" s="33"/>
    </row>
    <row r="12" spans="1:15" ht="12" customHeight="1" x14ac:dyDescent="0.25">
      <c r="A12" s="96" t="s">
        <v>19</v>
      </c>
      <c r="B12" s="97"/>
      <c r="D12" s="2"/>
      <c r="E12" s="3" t="s">
        <v>6</v>
      </c>
      <c r="F12" s="5" t="s">
        <v>7</v>
      </c>
      <c r="H12" s="2"/>
      <c r="I12" s="5"/>
      <c r="J12" s="63"/>
      <c r="K12" s="78"/>
      <c r="M12" s="33"/>
    </row>
    <row r="13" spans="1:15" ht="12" customHeight="1" x14ac:dyDescent="0.25">
      <c r="D13" s="2"/>
      <c r="E13" s="6" t="s">
        <v>8</v>
      </c>
      <c r="F13" s="7" t="s">
        <v>9</v>
      </c>
      <c r="G13" s="8" t="s">
        <v>10</v>
      </c>
      <c r="H13" s="9" t="s">
        <v>11</v>
      </c>
      <c r="I13" s="92" t="s">
        <v>8</v>
      </c>
      <c r="J13" s="93"/>
      <c r="K13" s="104"/>
      <c r="M13" s="33"/>
    </row>
    <row r="14" spans="1:15" ht="13.2" x14ac:dyDescent="0.25">
      <c r="B14" s="11" t="s">
        <v>495</v>
      </c>
      <c r="C14" s="12" t="s">
        <v>13</v>
      </c>
      <c r="D14" s="2"/>
      <c r="E14" s="13"/>
      <c r="F14" s="14"/>
      <c r="G14" s="15"/>
      <c r="H14" s="16"/>
      <c r="I14" s="71"/>
      <c r="J14" s="63"/>
      <c r="K14" s="78"/>
      <c r="M14" s="33"/>
    </row>
    <row r="15" spans="1:15" ht="13.2" x14ac:dyDescent="0.25">
      <c r="A15" s="18">
        <v>2019</v>
      </c>
      <c r="B15" s="19">
        <v>1</v>
      </c>
      <c r="C15" s="20">
        <v>13.21</v>
      </c>
      <c r="D15" s="21">
        <f>B15*60+C15</f>
        <v>73.210000000000008</v>
      </c>
      <c r="E15" s="22">
        <v>69.69</v>
      </c>
      <c r="F15" s="23">
        <f>E15*1%</f>
        <v>0.69689999999999996</v>
      </c>
      <c r="G15" s="24">
        <f>E15-F15</f>
        <v>68.993099999999998</v>
      </c>
      <c r="H15" s="25">
        <f>E15+F15</f>
        <v>70.386899999999997</v>
      </c>
      <c r="I15" s="66" t="s">
        <v>492</v>
      </c>
      <c r="J15" s="66">
        <v>72.52</v>
      </c>
      <c r="K15" s="77" t="s">
        <v>274</v>
      </c>
      <c r="N15" s="61"/>
      <c r="O15" s="62"/>
    </row>
    <row r="16" spans="1:15" ht="13.2" x14ac:dyDescent="0.25">
      <c r="A16" s="18">
        <v>2018</v>
      </c>
      <c r="B16" s="18">
        <v>1</v>
      </c>
      <c r="C16" s="24">
        <v>11.82</v>
      </c>
      <c r="D16" s="21">
        <f>B16*60+C16</f>
        <v>71.819999999999993</v>
      </c>
      <c r="E16" s="38" t="s">
        <v>118</v>
      </c>
      <c r="F16" s="4"/>
      <c r="G16" s="24">
        <f>G15</f>
        <v>68.993099999999998</v>
      </c>
      <c r="H16" s="25">
        <f>H15</f>
        <v>70.386899999999997</v>
      </c>
      <c r="I16" s="66" t="s">
        <v>71</v>
      </c>
      <c r="J16" s="67">
        <f>J15*1.1</f>
        <v>79.772000000000006</v>
      </c>
      <c r="K16" s="77" t="s">
        <v>529</v>
      </c>
    </row>
    <row r="17" spans="1:15" ht="12" customHeight="1" x14ac:dyDescent="0.25">
      <c r="A17" s="18">
        <v>2017</v>
      </c>
      <c r="B17" s="18">
        <v>1</v>
      </c>
      <c r="C17" s="24">
        <v>12.54</v>
      </c>
      <c r="D17" s="36">
        <f>B17*60+C17</f>
        <v>72.539999999999992</v>
      </c>
      <c r="E17" s="13"/>
      <c r="F17" s="4"/>
      <c r="H17" s="2"/>
      <c r="I17" s="66" t="s">
        <v>493</v>
      </c>
      <c r="J17" s="66">
        <f>J15*1.25</f>
        <v>90.649999999999991</v>
      </c>
      <c r="K17" s="77" t="s">
        <v>415</v>
      </c>
    </row>
    <row r="18" spans="1:15" ht="12" customHeight="1" x14ac:dyDescent="0.25">
      <c r="B18" s="18">
        <f>SUM(B15:B17)*60</f>
        <v>180</v>
      </c>
      <c r="C18" s="24">
        <f>SUM(C15:C17)</f>
        <v>37.57</v>
      </c>
      <c r="D18" s="25">
        <f>B18+(SUM(C15:C17))</f>
        <v>217.57</v>
      </c>
      <c r="E18" s="30" t="s">
        <v>17</v>
      </c>
      <c r="F18" s="31">
        <f>AVERAGE(D15:D17)</f>
        <v>72.523333333333326</v>
      </c>
      <c r="G18" s="24">
        <f>F18</f>
        <v>72.523333333333326</v>
      </c>
      <c r="H18" s="2"/>
      <c r="I18" s="66" t="s">
        <v>494</v>
      </c>
      <c r="J18" s="66">
        <f>J15*1.45</f>
        <v>105.154</v>
      </c>
      <c r="K18" s="77" t="s">
        <v>246</v>
      </c>
    </row>
    <row r="19" spans="1:15" ht="12" customHeight="1" x14ac:dyDescent="0.25">
      <c r="D19" s="2"/>
      <c r="E19" s="30"/>
      <c r="F19" s="4"/>
      <c r="H19" s="2"/>
      <c r="I19" s="32"/>
      <c r="J19" s="63"/>
      <c r="K19" s="78"/>
    </row>
    <row r="20" spans="1:15" ht="12" customHeight="1" x14ac:dyDescent="0.25">
      <c r="A20" s="96" t="s">
        <v>26</v>
      </c>
      <c r="B20" s="97"/>
      <c r="D20" s="2"/>
      <c r="E20" s="3" t="s">
        <v>6</v>
      </c>
      <c r="F20" s="5" t="s">
        <v>7</v>
      </c>
      <c r="H20" s="2"/>
      <c r="I20" s="5"/>
      <c r="J20" s="63"/>
      <c r="K20" s="78"/>
    </row>
    <row r="21" spans="1:15" ht="12" customHeight="1" x14ac:dyDescent="0.25">
      <c r="D21" s="2"/>
      <c r="E21" s="6" t="s">
        <v>8</v>
      </c>
      <c r="F21" s="7" t="s">
        <v>9</v>
      </c>
      <c r="G21" s="8" t="s">
        <v>10</v>
      </c>
      <c r="H21" s="9" t="s">
        <v>11</v>
      </c>
      <c r="I21" s="92" t="s">
        <v>8</v>
      </c>
      <c r="J21" s="93"/>
      <c r="K21" s="104"/>
    </row>
    <row r="22" spans="1:15" ht="13.2" x14ac:dyDescent="0.25">
      <c r="B22" s="11" t="s">
        <v>495</v>
      </c>
      <c r="C22" s="12" t="s">
        <v>13</v>
      </c>
      <c r="D22" s="2"/>
      <c r="E22" s="13"/>
      <c r="F22" s="14"/>
      <c r="G22" s="15"/>
      <c r="H22" s="16"/>
      <c r="I22" s="71"/>
      <c r="J22" s="63"/>
      <c r="K22" s="78"/>
    </row>
    <row r="23" spans="1:15" ht="13.2" x14ac:dyDescent="0.25">
      <c r="A23" s="18">
        <v>2019</v>
      </c>
      <c r="B23" s="19">
        <v>2</v>
      </c>
      <c r="C23" s="20">
        <v>51.13</v>
      </c>
      <c r="D23" s="21">
        <f>B23*60+C23</f>
        <v>171.13</v>
      </c>
      <c r="E23" s="22">
        <v>149.38999999999999</v>
      </c>
      <c r="F23" s="23">
        <f>E23*1%</f>
        <v>1.4939</v>
      </c>
      <c r="G23" s="24">
        <f>E23-F23</f>
        <v>147.89609999999999</v>
      </c>
      <c r="H23" s="25">
        <f>E23+F23</f>
        <v>150.88389999999998</v>
      </c>
      <c r="I23" s="66" t="s">
        <v>492</v>
      </c>
      <c r="J23" s="66">
        <v>163.34</v>
      </c>
      <c r="K23" s="77" t="s">
        <v>530</v>
      </c>
      <c r="N23" s="61"/>
      <c r="O23" s="62"/>
    </row>
    <row r="24" spans="1:15" ht="13.2" x14ac:dyDescent="0.25">
      <c r="A24" s="18">
        <v>2018</v>
      </c>
      <c r="B24" s="18">
        <v>2</v>
      </c>
      <c r="C24" s="24">
        <v>38.18</v>
      </c>
      <c r="D24" s="25">
        <f>B24*60+C24</f>
        <v>158.18</v>
      </c>
      <c r="E24" s="38" t="s">
        <v>166</v>
      </c>
      <c r="F24" s="4"/>
      <c r="G24" s="24">
        <f>G23-120</f>
        <v>27.89609999999999</v>
      </c>
      <c r="H24" s="25">
        <f>H23-120</f>
        <v>30.883899999999983</v>
      </c>
      <c r="I24" s="66" t="s">
        <v>71</v>
      </c>
      <c r="J24" s="66">
        <f>J23*1.1</f>
        <v>179.67400000000001</v>
      </c>
      <c r="K24" s="77" t="s">
        <v>533</v>
      </c>
    </row>
    <row r="25" spans="1:15" ht="12" customHeight="1" x14ac:dyDescent="0.25">
      <c r="A25" s="18">
        <v>2017</v>
      </c>
      <c r="B25" s="18">
        <v>2</v>
      </c>
      <c r="C25" s="24">
        <v>40.700000000000003</v>
      </c>
      <c r="D25" s="25">
        <f>B25*60+C25</f>
        <v>160.69999999999999</v>
      </c>
      <c r="E25" s="13"/>
      <c r="F25" s="4"/>
      <c r="H25" s="2"/>
      <c r="I25" s="66" t="s">
        <v>493</v>
      </c>
      <c r="J25" s="66">
        <f>J23*1.25</f>
        <v>204.17500000000001</v>
      </c>
      <c r="K25" s="77" t="s">
        <v>531</v>
      </c>
    </row>
    <row r="26" spans="1:15" ht="12" customHeight="1" x14ac:dyDescent="0.25">
      <c r="B26" s="18">
        <f>SUM(B23:B25)*60</f>
        <v>360</v>
      </c>
      <c r="C26" s="24">
        <f>SUM(C23:C25)</f>
        <v>130.01</v>
      </c>
      <c r="D26" s="25">
        <f>B26+(SUM(C23:C25))</f>
        <v>490.01</v>
      </c>
      <c r="E26" s="30" t="s">
        <v>17</v>
      </c>
      <c r="F26" s="31">
        <f>AVERAGE(D23:D25)</f>
        <v>163.33666666666667</v>
      </c>
      <c r="G26" s="24">
        <f>F26-120</f>
        <v>43.336666666666673</v>
      </c>
      <c r="H26" s="2"/>
      <c r="I26" s="66" t="s">
        <v>494</v>
      </c>
      <c r="J26" s="66">
        <f>J23*1.45</f>
        <v>236.84299999999999</v>
      </c>
      <c r="K26" s="77" t="s">
        <v>532</v>
      </c>
    </row>
    <row r="27" spans="1:15" ht="12" customHeight="1" x14ac:dyDescent="0.25">
      <c r="D27" s="2"/>
      <c r="E27" s="30"/>
      <c r="F27" s="4"/>
      <c r="H27" s="2"/>
      <c r="I27" s="32"/>
      <c r="J27" s="63"/>
      <c r="K27" s="78"/>
    </row>
    <row r="28" spans="1:15" ht="12" customHeight="1" x14ac:dyDescent="0.25">
      <c r="A28" s="96" t="s">
        <v>28</v>
      </c>
      <c r="B28" s="97"/>
      <c r="D28" s="2"/>
      <c r="E28" s="3" t="s">
        <v>6</v>
      </c>
      <c r="F28" s="5" t="s">
        <v>7</v>
      </c>
      <c r="H28" s="2"/>
      <c r="I28" s="5"/>
      <c r="J28" s="63"/>
      <c r="K28" s="78"/>
    </row>
    <row r="29" spans="1:15" ht="12" customHeight="1" x14ac:dyDescent="0.25">
      <c r="D29" s="2"/>
      <c r="E29" s="6" t="s">
        <v>8</v>
      </c>
      <c r="F29" s="7" t="s">
        <v>9</v>
      </c>
      <c r="G29" s="8" t="s">
        <v>10</v>
      </c>
      <c r="H29" s="9" t="s">
        <v>11</v>
      </c>
      <c r="I29" s="92" t="s">
        <v>8</v>
      </c>
      <c r="J29" s="93"/>
      <c r="K29" s="104"/>
    </row>
    <row r="30" spans="1:15" ht="13.2" x14ac:dyDescent="0.25">
      <c r="B30" s="11" t="s">
        <v>495</v>
      </c>
      <c r="C30" s="12" t="s">
        <v>13</v>
      </c>
      <c r="D30" s="2"/>
      <c r="E30" s="13"/>
      <c r="F30" s="14"/>
      <c r="G30" s="15"/>
      <c r="H30" s="16"/>
      <c r="I30" s="71"/>
      <c r="J30" s="63" t="s">
        <v>556</v>
      </c>
      <c r="K30" s="78"/>
    </row>
    <row r="31" spans="1:15" ht="13.2" x14ac:dyDescent="0.25">
      <c r="A31" s="18">
        <v>2019</v>
      </c>
      <c r="B31" s="15">
        <v>7</v>
      </c>
      <c r="C31" s="19">
        <v>35.39</v>
      </c>
      <c r="D31" s="2">
        <f>B31*60+C31</f>
        <v>455.39</v>
      </c>
      <c r="E31" s="10">
        <v>397.39</v>
      </c>
      <c r="F31" s="23">
        <f>E31*1%</f>
        <v>3.9739</v>
      </c>
      <c r="G31" s="24">
        <f>E31-F31</f>
        <v>393.41609999999997</v>
      </c>
      <c r="H31" s="25">
        <f>E31+F31</f>
        <v>401.3639</v>
      </c>
      <c r="I31" s="66" t="s">
        <v>492</v>
      </c>
      <c r="J31" s="66">
        <v>417.26</v>
      </c>
      <c r="K31" s="77" t="s">
        <v>276</v>
      </c>
      <c r="N31" s="61"/>
      <c r="O31" s="62"/>
    </row>
    <row r="32" spans="1:15" ht="13.2" x14ac:dyDescent="0.25">
      <c r="A32" s="18">
        <v>2018</v>
      </c>
      <c r="B32" s="1">
        <v>7</v>
      </c>
      <c r="C32" s="18">
        <v>7.59</v>
      </c>
      <c r="D32" s="2">
        <f>B32*60+C32</f>
        <v>427.59</v>
      </c>
      <c r="E32" s="38" t="s">
        <v>167</v>
      </c>
      <c r="F32" s="4"/>
      <c r="G32" s="40">
        <f>G31-300</f>
        <v>93.416099999999972</v>
      </c>
      <c r="H32" s="41">
        <f>H31-300</f>
        <v>101.3639</v>
      </c>
      <c r="I32" s="66" t="s">
        <v>71</v>
      </c>
      <c r="J32" s="67">
        <f>J31*1.1</f>
        <v>458.98600000000005</v>
      </c>
      <c r="K32" s="77" t="s">
        <v>534</v>
      </c>
    </row>
    <row r="33" spans="1:15" ht="12" customHeight="1" x14ac:dyDescent="0.25">
      <c r="A33" s="18">
        <v>2017</v>
      </c>
      <c r="B33" s="1">
        <v>8</v>
      </c>
      <c r="C33" s="18">
        <v>6.1</v>
      </c>
      <c r="D33" s="2">
        <f>B33*60+C33</f>
        <v>486.1</v>
      </c>
      <c r="E33" s="13"/>
      <c r="F33" s="4"/>
      <c r="H33" s="2"/>
      <c r="I33" s="66" t="s">
        <v>493</v>
      </c>
      <c r="J33" s="66">
        <f>J31*1.25</f>
        <v>521.57500000000005</v>
      </c>
      <c r="K33" s="77" t="s">
        <v>416</v>
      </c>
    </row>
    <row r="34" spans="1:15" ht="12" customHeight="1" x14ac:dyDescent="0.25">
      <c r="B34" s="18">
        <f>SUM(B31:B33)*60</f>
        <v>1320</v>
      </c>
      <c r="C34" s="24">
        <f>SUM(C31:C33)</f>
        <v>49.080000000000005</v>
      </c>
      <c r="D34" s="41">
        <f>B34+C34</f>
        <v>1369.08</v>
      </c>
      <c r="E34" s="30" t="s">
        <v>17</v>
      </c>
      <c r="F34" s="31">
        <f>AVERAGE(D31:D33)</f>
        <v>456.35999999999996</v>
      </c>
      <c r="G34" s="40">
        <f>F34-420</f>
        <v>36.359999999999957</v>
      </c>
      <c r="H34" s="2"/>
      <c r="I34" s="66" t="s">
        <v>494</v>
      </c>
      <c r="J34" s="66">
        <f>J31*1.45</f>
        <v>605.02699999999993</v>
      </c>
      <c r="K34" s="77" t="s">
        <v>277</v>
      </c>
    </row>
    <row r="35" spans="1:15" ht="12" customHeight="1" x14ac:dyDescent="0.25">
      <c r="D35" s="2"/>
      <c r="E35" s="30"/>
      <c r="F35" s="4"/>
      <c r="H35" s="2"/>
      <c r="I35" s="32"/>
      <c r="J35" s="63"/>
      <c r="K35" s="78"/>
    </row>
    <row r="36" spans="1:15" ht="12.75" customHeight="1" x14ac:dyDescent="0.25">
      <c r="A36" s="100" t="s">
        <v>20</v>
      </c>
      <c r="B36" s="100"/>
      <c r="C36" s="100"/>
      <c r="D36" s="2"/>
      <c r="E36" s="3" t="s">
        <v>6</v>
      </c>
      <c r="F36" s="5" t="s">
        <v>7</v>
      </c>
      <c r="H36" s="2"/>
      <c r="I36" s="5"/>
      <c r="J36" s="63"/>
      <c r="K36" s="78"/>
    </row>
    <row r="37" spans="1:15" ht="12.75" customHeight="1" x14ac:dyDescent="0.25">
      <c r="D37" s="2"/>
      <c r="E37" s="6" t="s">
        <v>8</v>
      </c>
      <c r="F37" s="7" t="s">
        <v>9</v>
      </c>
      <c r="G37" s="8" t="s">
        <v>10</v>
      </c>
      <c r="H37" s="9" t="s">
        <v>11</v>
      </c>
      <c r="I37" s="92" t="s">
        <v>8</v>
      </c>
      <c r="J37" s="93"/>
      <c r="K37" s="104"/>
    </row>
    <row r="38" spans="1:15" ht="12.75" customHeight="1" x14ac:dyDescent="0.25">
      <c r="B38" s="11" t="s">
        <v>495</v>
      </c>
      <c r="C38" s="12" t="s">
        <v>13</v>
      </c>
      <c r="D38" s="2"/>
      <c r="E38" s="13"/>
      <c r="F38" s="14"/>
      <c r="G38" s="15"/>
      <c r="H38" s="16"/>
      <c r="I38" s="71"/>
      <c r="J38" s="63"/>
      <c r="K38" s="78"/>
    </row>
    <row r="39" spans="1:15" ht="12.75" customHeight="1" x14ac:dyDescent="0.25">
      <c r="A39" s="18">
        <v>2019</v>
      </c>
      <c r="B39" s="19">
        <v>0</v>
      </c>
      <c r="C39" s="20">
        <v>38.700000000000003</v>
      </c>
      <c r="D39" s="21">
        <f>B39*60+C39</f>
        <v>38.700000000000003</v>
      </c>
      <c r="E39" s="22">
        <v>37.090000000000003</v>
      </c>
      <c r="F39" s="23">
        <f>E39*1%</f>
        <v>0.37090000000000006</v>
      </c>
      <c r="G39" s="24">
        <f>E39-F39</f>
        <v>36.719100000000005</v>
      </c>
      <c r="H39" s="25">
        <f>E39+F39</f>
        <v>37.460900000000002</v>
      </c>
      <c r="I39" s="66" t="s">
        <v>492</v>
      </c>
      <c r="J39" s="66">
        <v>38.409999999999997</v>
      </c>
      <c r="K39" s="77" t="s">
        <v>278</v>
      </c>
      <c r="N39" s="61"/>
      <c r="O39" s="62"/>
    </row>
    <row r="40" spans="1:15" ht="12.75" customHeight="1" x14ac:dyDescent="0.25">
      <c r="A40" s="18">
        <v>2018</v>
      </c>
      <c r="B40" s="18">
        <v>0</v>
      </c>
      <c r="C40" s="24">
        <v>38.840000000000003</v>
      </c>
      <c r="D40" s="21">
        <f>B40*60+C40</f>
        <v>38.840000000000003</v>
      </c>
      <c r="E40" s="26" t="s">
        <v>168</v>
      </c>
      <c r="F40" s="4"/>
      <c r="G40" s="24">
        <f>G39</f>
        <v>36.719100000000005</v>
      </c>
      <c r="H40" s="25">
        <f>H39</f>
        <v>37.460900000000002</v>
      </c>
      <c r="I40" s="66" t="s">
        <v>71</v>
      </c>
      <c r="J40" s="67">
        <f>J39*1.1</f>
        <v>42.250999999999998</v>
      </c>
      <c r="K40" s="77" t="s">
        <v>535</v>
      </c>
    </row>
    <row r="41" spans="1:15" ht="12.75" customHeight="1" x14ac:dyDescent="0.25">
      <c r="A41" s="18">
        <v>2017</v>
      </c>
      <c r="B41" s="18">
        <v>0</v>
      </c>
      <c r="C41" s="24">
        <v>37.68</v>
      </c>
      <c r="D41" s="21">
        <f>B41*60+C41</f>
        <v>37.68</v>
      </c>
      <c r="E41" s="13"/>
      <c r="F41" s="4"/>
      <c r="H41" s="2"/>
      <c r="I41" s="66" t="s">
        <v>493</v>
      </c>
      <c r="J41" s="67">
        <f>J39*1.25</f>
        <v>48.012499999999996</v>
      </c>
      <c r="K41" s="77" t="s">
        <v>417</v>
      </c>
    </row>
    <row r="42" spans="1:15" ht="12.75" customHeight="1" x14ac:dyDescent="0.25">
      <c r="B42" s="18">
        <f>SUM(B39:B41)*60</f>
        <v>0</v>
      </c>
      <c r="C42" s="24">
        <f>SUM(C39:C41)</f>
        <v>115.22</v>
      </c>
      <c r="D42" s="25">
        <f>B42+(SUM(C39:C41))</f>
        <v>115.22</v>
      </c>
      <c r="E42" s="30" t="s">
        <v>17</v>
      </c>
      <c r="F42" s="31">
        <f>AVERAGE(D39:D41)</f>
        <v>38.406666666666666</v>
      </c>
      <c r="G42" s="24">
        <f>F42</f>
        <v>38.406666666666666</v>
      </c>
      <c r="H42" s="2"/>
      <c r="I42" s="66" t="s">
        <v>494</v>
      </c>
      <c r="J42" s="67">
        <f>J39*1.45</f>
        <v>55.694499999999991</v>
      </c>
      <c r="K42" s="77" t="s">
        <v>129</v>
      </c>
    </row>
    <row r="43" spans="1:15" ht="12.75" customHeight="1" x14ac:dyDescent="0.25">
      <c r="D43" s="2"/>
      <c r="E43" s="30"/>
      <c r="F43" s="32"/>
      <c r="H43" s="2"/>
      <c r="I43" s="32"/>
      <c r="J43" s="63"/>
      <c r="K43" s="78"/>
    </row>
    <row r="44" spans="1:15" ht="12.75" customHeight="1" x14ac:dyDescent="0.25">
      <c r="A44" s="100" t="s">
        <v>35</v>
      </c>
      <c r="B44" s="100"/>
      <c r="C44" s="100"/>
      <c r="D44" s="2"/>
      <c r="E44" s="3" t="s">
        <v>6</v>
      </c>
      <c r="F44" s="5" t="s">
        <v>7</v>
      </c>
      <c r="H44" s="2"/>
      <c r="I44" s="5"/>
      <c r="J44" s="63"/>
      <c r="K44" s="78"/>
    </row>
    <row r="45" spans="1:15" ht="12.75" customHeight="1" x14ac:dyDescent="0.25">
      <c r="D45" s="2"/>
      <c r="E45" s="6" t="s">
        <v>8</v>
      </c>
      <c r="F45" s="7" t="s">
        <v>9</v>
      </c>
      <c r="G45" s="8" t="s">
        <v>10</v>
      </c>
      <c r="H45" s="9" t="s">
        <v>11</v>
      </c>
      <c r="I45" s="92" t="s">
        <v>8</v>
      </c>
      <c r="J45" s="93"/>
      <c r="K45" s="104"/>
    </row>
    <row r="46" spans="1:15" ht="12.75" customHeight="1" x14ac:dyDescent="0.25">
      <c r="B46" s="11" t="s">
        <v>495</v>
      </c>
      <c r="C46" s="12" t="s">
        <v>13</v>
      </c>
      <c r="D46" s="2"/>
      <c r="E46" s="13"/>
      <c r="F46" s="14"/>
      <c r="G46" s="15"/>
      <c r="H46" s="16"/>
      <c r="I46" s="71"/>
      <c r="J46" s="63"/>
      <c r="K46" s="78"/>
    </row>
    <row r="47" spans="1:15" ht="12.75" customHeight="1" x14ac:dyDescent="0.25">
      <c r="A47" s="18">
        <v>2019</v>
      </c>
      <c r="B47" s="19">
        <v>1</v>
      </c>
      <c r="C47" s="20">
        <v>23.72</v>
      </c>
      <c r="D47" s="21">
        <f>B47*60+C47</f>
        <v>83.72</v>
      </c>
      <c r="E47" s="22">
        <v>79.19</v>
      </c>
      <c r="F47" s="23">
        <f>E47*1%</f>
        <v>0.79190000000000005</v>
      </c>
      <c r="G47" s="24">
        <f>E47-F47</f>
        <v>78.398099999999999</v>
      </c>
      <c r="H47" s="25">
        <f>E47+F47</f>
        <v>79.981899999999996</v>
      </c>
      <c r="I47" s="66" t="s">
        <v>492</v>
      </c>
      <c r="J47" s="66">
        <v>83.26</v>
      </c>
      <c r="K47" s="77" t="s">
        <v>536</v>
      </c>
      <c r="N47" s="61"/>
      <c r="O47" s="62"/>
    </row>
    <row r="48" spans="1:15" ht="12.75" customHeight="1" x14ac:dyDescent="0.25">
      <c r="A48" s="18">
        <v>2018</v>
      </c>
      <c r="B48" s="18">
        <v>1</v>
      </c>
      <c r="C48" s="24">
        <v>23.22</v>
      </c>
      <c r="D48" s="21">
        <f>B48*60+C48</f>
        <v>83.22</v>
      </c>
      <c r="E48" s="38" t="s">
        <v>169</v>
      </c>
      <c r="F48" s="4"/>
      <c r="G48" s="24">
        <f>G47-60</f>
        <v>18.398099999999999</v>
      </c>
      <c r="H48" s="25">
        <f>H47-60</f>
        <v>19.981899999999996</v>
      </c>
      <c r="I48" s="66" t="s">
        <v>71</v>
      </c>
      <c r="J48" s="67">
        <f>J47*1.1</f>
        <v>91.586000000000013</v>
      </c>
      <c r="K48" s="77" t="s">
        <v>265</v>
      </c>
    </row>
    <row r="49" spans="1:15" ht="12.75" customHeight="1" x14ac:dyDescent="0.25">
      <c r="A49" s="18">
        <v>2017</v>
      </c>
      <c r="B49" s="18">
        <v>1</v>
      </c>
      <c r="C49" s="24">
        <v>22.85</v>
      </c>
      <c r="D49" s="36">
        <f>B49*60+C49</f>
        <v>82.85</v>
      </c>
      <c r="E49" s="13"/>
      <c r="F49" s="4"/>
      <c r="H49" s="2"/>
      <c r="I49" s="66" t="s">
        <v>493</v>
      </c>
      <c r="J49" s="66">
        <f>J47*1.25</f>
        <v>104.075</v>
      </c>
      <c r="K49" s="77" t="s">
        <v>537</v>
      </c>
    </row>
    <row r="50" spans="1:15" ht="12.75" customHeight="1" x14ac:dyDescent="0.25">
      <c r="B50" s="18">
        <f>SUM(B47:B49)*60</f>
        <v>180</v>
      </c>
      <c r="C50" s="24">
        <f>SUM(C47:C49)</f>
        <v>69.789999999999992</v>
      </c>
      <c r="D50" s="25">
        <f>B50+(SUM(C47:C49))</f>
        <v>249.79</v>
      </c>
      <c r="E50" s="30" t="s">
        <v>17</v>
      </c>
      <c r="F50" s="31">
        <f>AVERAGE(D47:D49)</f>
        <v>83.263333333333335</v>
      </c>
      <c r="G50" s="24">
        <f>F50-60</f>
        <v>23.263333333333335</v>
      </c>
      <c r="H50" s="2"/>
      <c r="I50" s="66" t="s">
        <v>494</v>
      </c>
      <c r="J50" s="66">
        <f>J47*1.45</f>
        <v>120.727</v>
      </c>
      <c r="K50" s="77" t="s">
        <v>538</v>
      </c>
    </row>
    <row r="51" spans="1:15" ht="12.75" customHeight="1" x14ac:dyDescent="0.25">
      <c r="D51" s="2"/>
      <c r="E51" s="30"/>
      <c r="F51" s="4"/>
      <c r="H51" s="2"/>
      <c r="I51" s="32"/>
      <c r="J51" s="63"/>
      <c r="K51" s="78"/>
    </row>
    <row r="52" spans="1:15" s="75" customFormat="1" ht="12.75" customHeight="1" x14ac:dyDescent="0.25">
      <c r="D52" s="82"/>
      <c r="E52" s="83"/>
      <c r="F52" s="82"/>
      <c r="H52" s="82"/>
      <c r="I52" s="83"/>
      <c r="J52" s="63"/>
      <c r="K52" s="78"/>
    </row>
    <row r="53" spans="1:15" ht="12.75" customHeight="1" x14ac:dyDescent="0.25">
      <c r="I53" s="80"/>
      <c r="J53" s="63"/>
      <c r="K53" s="78"/>
    </row>
    <row r="54" spans="1:15" ht="12.75" customHeight="1" x14ac:dyDescent="0.25">
      <c r="A54" s="100" t="s">
        <v>21</v>
      </c>
      <c r="B54" s="100"/>
      <c r="C54" s="100"/>
      <c r="D54" s="2"/>
      <c r="E54" s="3" t="s">
        <v>6</v>
      </c>
      <c r="F54" s="5" t="s">
        <v>7</v>
      </c>
      <c r="H54" s="2"/>
      <c r="I54" s="5"/>
      <c r="J54" s="63"/>
      <c r="K54" s="78"/>
    </row>
    <row r="55" spans="1:15" ht="12.75" customHeight="1" x14ac:dyDescent="0.25">
      <c r="D55" s="2"/>
      <c r="E55" s="6" t="s">
        <v>8</v>
      </c>
      <c r="F55" s="7" t="s">
        <v>9</v>
      </c>
      <c r="G55" s="8" t="s">
        <v>10</v>
      </c>
      <c r="H55" s="9" t="s">
        <v>11</v>
      </c>
      <c r="I55" s="92" t="s">
        <v>8</v>
      </c>
      <c r="J55" s="93"/>
      <c r="K55" s="104"/>
    </row>
    <row r="56" spans="1:15" ht="12.75" customHeight="1" x14ac:dyDescent="0.25">
      <c r="B56" s="11" t="s">
        <v>495</v>
      </c>
      <c r="C56" s="12" t="s">
        <v>13</v>
      </c>
      <c r="D56" s="2"/>
      <c r="E56" s="13"/>
      <c r="F56" s="14"/>
      <c r="G56" s="15"/>
      <c r="H56" s="16"/>
      <c r="I56" s="71"/>
      <c r="J56" s="63"/>
      <c r="K56" s="78"/>
    </row>
    <row r="57" spans="1:15" ht="12.75" customHeight="1" x14ac:dyDescent="0.25">
      <c r="A57" s="18">
        <v>2019</v>
      </c>
      <c r="B57" s="19">
        <v>0</v>
      </c>
      <c r="C57" s="20">
        <v>45.88</v>
      </c>
      <c r="D57" s="21">
        <f>B57*60+C57</f>
        <v>45.88</v>
      </c>
      <c r="E57" s="22">
        <v>40.99</v>
      </c>
      <c r="F57" s="23">
        <f>E57*1%</f>
        <v>0.40990000000000004</v>
      </c>
      <c r="G57" s="24">
        <f>E57-F57</f>
        <v>40.580100000000002</v>
      </c>
      <c r="H57" s="25">
        <f>E57+F57</f>
        <v>41.399900000000002</v>
      </c>
      <c r="I57" s="66" t="s">
        <v>492</v>
      </c>
      <c r="J57" s="66">
        <v>45.83</v>
      </c>
      <c r="K57" s="77" t="s">
        <v>539</v>
      </c>
      <c r="N57" s="61"/>
      <c r="O57" s="62"/>
    </row>
    <row r="58" spans="1:15" ht="12.75" customHeight="1" x14ac:dyDescent="0.25">
      <c r="A58" s="18">
        <v>2018</v>
      </c>
      <c r="B58" s="18">
        <v>0</v>
      </c>
      <c r="C58" s="24">
        <v>46.23</v>
      </c>
      <c r="D58" s="21">
        <f>B58*60+C58</f>
        <v>46.23</v>
      </c>
      <c r="E58" s="26" t="s">
        <v>170</v>
      </c>
      <c r="F58" s="4"/>
      <c r="G58" s="24">
        <f>G57</f>
        <v>40.580100000000002</v>
      </c>
      <c r="H58" s="25">
        <f>H57</f>
        <v>41.399900000000002</v>
      </c>
      <c r="I58" s="66" t="s">
        <v>71</v>
      </c>
      <c r="J58" s="67">
        <f>J57*1.1</f>
        <v>50.413000000000004</v>
      </c>
      <c r="K58" s="77" t="s">
        <v>540</v>
      </c>
    </row>
    <row r="59" spans="1:15" ht="12.75" customHeight="1" x14ac:dyDescent="0.25">
      <c r="A59" s="18">
        <v>2017</v>
      </c>
      <c r="B59" s="18">
        <v>0</v>
      </c>
      <c r="C59" s="24">
        <v>45.37</v>
      </c>
      <c r="D59" s="21">
        <f>B59*60+C59</f>
        <v>45.37</v>
      </c>
      <c r="E59" s="13"/>
      <c r="F59" s="4"/>
      <c r="H59" s="2"/>
      <c r="I59" s="66" t="s">
        <v>493</v>
      </c>
      <c r="J59" s="67">
        <f>J57*1.25</f>
        <v>57.287499999999994</v>
      </c>
      <c r="K59" s="77" t="s">
        <v>541</v>
      </c>
    </row>
    <row r="60" spans="1:15" ht="12.75" customHeight="1" x14ac:dyDescent="0.25">
      <c r="B60" s="18">
        <f>SUM(B57:B59)*60</f>
        <v>0</v>
      </c>
      <c r="C60" s="24">
        <f>SUM(C57:C59)</f>
        <v>137.47999999999999</v>
      </c>
      <c r="D60" s="25">
        <f>B60+(SUM(C57:C59))</f>
        <v>137.47999999999999</v>
      </c>
      <c r="E60" s="30" t="s">
        <v>17</v>
      </c>
      <c r="F60" s="31">
        <f>AVERAGE(D57:D59)</f>
        <v>45.826666666666661</v>
      </c>
      <c r="G60" s="24">
        <f>F60</f>
        <v>45.826666666666661</v>
      </c>
      <c r="H60" s="2"/>
      <c r="I60" s="66" t="s">
        <v>494</v>
      </c>
      <c r="J60" s="67">
        <f>J57*1.45</f>
        <v>66.453499999999991</v>
      </c>
      <c r="K60" s="77" t="s">
        <v>462</v>
      </c>
    </row>
    <row r="61" spans="1:15" ht="12.75" customHeight="1" x14ac:dyDescent="0.25">
      <c r="D61" s="2"/>
      <c r="E61" s="30"/>
      <c r="F61" s="32"/>
      <c r="H61" s="2"/>
      <c r="I61" s="32"/>
      <c r="J61" s="63"/>
      <c r="K61" s="78"/>
    </row>
    <row r="62" spans="1:15" ht="12.75" customHeight="1" x14ac:dyDescent="0.25">
      <c r="A62" s="100" t="s">
        <v>39</v>
      </c>
      <c r="B62" s="100"/>
      <c r="C62" s="100"/>
      <c r="D62" s="2"/>
      <c r="E62" s="3" t="s">
        <v>6</v>
      </c>
      <c r="F62" s="5" t="s">
        <v>7</v>
      </c>
      <c r="H62" s="2"/>
      <c r="I62" s="5"/>
      <c r="J62" s="63"/>
      <c r="K62" s="78"/>
    </row>
    <row r="63" spans="1:15" ht="12.75" customHeight="1" x14ac:dyDescent="0.25">
      <c r="D63" s="2"/>
      <c r="E63" s="6" t="s">
        <v>8</v>
      </c>
      <c r="F63" s="7" t="s">
        <v>9</v>
      </c>
      <c r="G63" s="8" t="s">
        <v>10</v>
      </c>
      <c r="H63" s="9" t="s">
        <v>11</v>
      </c>
      <c r="I63" s="92" t="s">
        <v>8</v>
      </c>
      <c r="J63" s="93"/>
      <c r="K63" s="104"/>
    </row>
    <row r="64" spans="1:15" ht="12.75" customHeight="1" x14ac:dyDescent="0.25">
      <c r="B64" s="11" t="s">
        <v>495</v>
      </c>
      <c r="C64" s="12" t="s">
        <v>13</v>
      </c>
      <c r="D64" s="2"/>
      <c r="E64" s="13"/>
      <c r="F64" s="14"/>
      <c r="G64" s="15"/>
      <c r="H64" s="16"/>
      <c r="I64" s="71"/>
      <c r="J64" s="63"/>
      <c r="K64" s="78"/>
    </row>
    <row r="65" spans="1:15" ht="12.75" customHeight="1" x14ac:dyDescent="0.25">
      <c r="A65" s="18">
        <v>2019</v>
      </c>
      <c r="B65" s="19">
        <v>1</v>
      </c>
      <c r="C65" s="20">
        <v>36.72</v>
      </c>
      <c r="D65" s="21">
        <f>B65*60+C65</f>
        <v>96.72</v>
      </c>
      <c r="E65" s="22">
        <v>90.19</v>
      </c>
      <c r="F65" s="23">
        <f>E65*1%</f>
        <v>0.90190000000000003</v>
      </c>
      <c r="G65" s="24">
        <f>E65-F65</f>
        <v>89.2881</v>
      </c>
      <c r="H65" s="25">
        <f>E65+F65</f>
        <v>91.091899999999995</v>
      </c>
      <c r="I65" s="66" t="s">
        <v>492</v>
      </c>
      <c r="J65" s="66">
        <v>98.11</v>
      </c>
      <c r="K65" s="77" t="s">
        <v>542</v>
      </c>
      <c r="N65" s="61"/>
      <c r="O65" s="62"/>
    </row>
    <row r="66" spans="1:15" ht="12.75" customHeight="1" x14ac:dyDescent="0.25">
      <c r="A66" s="18">
        <v>2018</v>
      </c>
      <c r="B66" s="18">
        <v>1</v>
      </c>
      <c r="C66" s="24">
        <v>39.08</v>
      </c>
      <c r="D66" s="21">
        <f>B66*60+C66</f>
        <v>99.08</v>
      </c>
      <c r="E66" s="38" t="s">
        <v>171</v>
      </c>
      <c r="F66" s="4"/>
      <c r="G66" s="24">
        <f>G65-60</f>
        <v>29.2881</v>
      </c>
      <c r="H66" s="25">
        <f>H65-60</f>
        <v>31.091899999999995</v>
      </c>
      <c r="I66" s="66" t="s">
        <v>71</v>
      </c>
      <c r="J66" s="66">
        <f>J65*1.1</f>
        <v>107.92100000000001</v>
      </c>
      <c r="K66" s="77" t="s">
        <v>543</v>
      </c>
    </row>
    <row r="67" spans="1:15" ht="12.75" customHeight="1" x14ac:dyDescent="0.25">
      <c r="A67" s="18">
        <v>2017</v>
      </c>
      <c r="B67" s="18">
        <v>1</v>
      </c>
      <c r="C67" s="24">
        <v>38.54</v>
      </c>
      <c r="D67" s="36">
        <f>B67*60+C67</f>
        <v>98.539999999999992</v>
      </c>
      <c r="E67" s="13"/>
      <c r="F67" s="4"/>
      <c r="H67" s="2"/>
      <c r="I67" s="66" t="s">
        <v>493</v>
      </c>
      <c r="J67" s="66">
        <f>J65*1.25</f>
        <v>122.6375</v>
      </c>
      <c r="K67" s="77" t="s">
        <v>544</v>
      </c>
    </row>
    <row r="68" spans="1:15" ht="12.75" customHeight="1" x14ac:dyDescent="0.25">
      <c r="B68" s="18">
        <f>SUM(B65:B67)*60</f>
        <v>180</v>
      </c>
      <c r="C68" s="24">
        <f>SUM(C65:C67)</f>
        <v>114.34</v>
      </c>
      <c r="D68" s="25">
        <f>B68+(SUM(C65:C67))</f>
        <v>294.34000000000003</v>
      </c>
      <c r="E68" s="30" t="s">
        <v>17</v>
      </c>
      <c r="F68" s="31">
        <f>AVERAGE(D65:D67)</f>
        <v>98.113333333333344</v>
      </c>
      <c r="G68" s="24">
        <f>F68-60</f>
        <v>38.113333333333344</v>
      </c>
      <c r="H68" s="2"/>
      <c r="I68" s="66" t="s">
        <v>494</v>
      </c>
      <c r="J68" s="66">
        <f>J65*1.45</f>
        <v>142.2595</v>
      </c>
      <c r="K68" s="77" t="s">
        <v>545</v>
      </c>
    </row>
    <row r="69" spans="1:15" ht="12.75" customHeight="1" x14ac:dyDescent="0.25">
      <c r="D69" s="2"/>
      <c r="E69" s="30"/>
      <c r="F69" s="4"/>
      <c r="H69" s="2"/>
      <c r="I69" s="32"/>
      <c r="J69" s="63"/>
      <c r="K69" s="78"/>
    </row>
    <row r="70" spans="1:15" ht="12.75" customHeight="1" x14ac:dyDescent="0.25">
      <c r="A70" s="96" t="s">
        <v>22</v>
      </c>
      <c r="B70" s="97"/>
      <c r="D70" s="2"/>
      <c r="E70" s="3" t="s">
        <v>6</v>
      </c>
      <c r="F70" s="5" t="s">
        <v>7</v>
      </c>
      <c r="H70" s="2"/>
      <c r="I70" s="5"/>
      <c r="J70" s="63"/>
      <c r="K70" s="78"/>
    </row>
    <row r="71" spans="1:15" ht="12.75" customHeight="1" x14ac:dyDescent="0.25">
      <c r="D71" s="2"/>
      <c r="E71" s="6" t="s">
        <v>8</v>
      </c>
      <c r="F71" s="7" t="s">
        <v>9</v>
      </c>
      <c r="G71" s="8" t="s">
        <v>10</v>
      </c>
      <c r="H71" s="9" t="s">
        <v>11</v>
      </c>
      <c r="I71" s="92" t="s">
        <v>8</v>
      </c>
      <c r="J71" s="93"/>
      <c r="K71" s="104"/>
    </row>
    <row r="72" spans="1:15" ht="12.75" customHeight="1" x14ac:dyDescent="0.25">
      <c r="B72" s="11" t="s">
        <v>495</v>
      </c>
      <c r="C72" s="12" t="s">
        <v>13</v>
      </c>
      <c r="D72" s="2"/>
      <c r="E72" s="13"/>
      <c r="F72" s="14"/>
      <c r="G72" s="15"/>
      <c r="H72" s="16"/>
      <c r="I72" s="71"/>
      <c r="J72" s="63"/>
      <c r="K72" s="78"/>
    </row>
    <row r="73" spans="1:15" ht="12.75" customHeight="1" x14ac:dyDescent="0.25">
      <c r="A73" s="18">
        <v>2019</v>
      </c>
      <c r="B73" s="19">
        <v>0</v>
      </c>
      <c r="C73" s="20">
        <v>39.99</v>
      </c>
      <c r="D73" s="21">
        <f>B73*60+C73</f>
        <v>39.99</v>
      </c>
      <c r="E73" s="22">
        <v>35.39</v>
      </c>
      <c r="F73" s="23">
        <f>E73*1%</f>
        <v>0.35389999999999999</v>
      </c>
      <c r="G73" s="24">
        <f>E73-F73</f>
        <v>35.036099999999998</v>
      </c>
      <c r="H73" s="25">
        <f>E73+F73</f>
        <v>35.743900000000004</v>
      </c>
      <c r="I73" s="66" t="s">
        <v>492</v>
      </c>
      <c r="J73" s="66">
        <v>39.659999999999997</v>
      </c>
      <c r="K73" s="77" t="s">
        <v>282</v>
      </c>
      <c r="N73" s="61"/>
      <c r="O73" s="62"/>
    </row>
    <row r="74" spans="1:15" ht="12.75" customHeight="1" x14ac:dyDescent="0.25">
      <c r="A74" s="18">
        <v>2018</v>
      </c>
      <c r="B74" s="18">
        <v>0</v>
      </c>
      <c r="C74" s="24">
        <v>39.97</v>
      </c>
      <c r="D74" s="21">
        <f>B74*60+C74</f>
        <v>39.97</v>
      </c>
      <c r="E74" s="26" t="s">
        <v>172</v>
      </c>
      <c r="F74" s="4"/>
      <c r="G74" s="24">
        <f>G73</f>
        <v>35.036099999999998</v>
      </c>
      <c r="H74" s="25">
        <f>H73</f>
        <v>35.743900000000004</v>
      </c>
      <c r="I74" s="66" t="s">
        <v>71</v>
      </c>
      <c r="J74" s="67">
        <f>J73*1.1</f>
        <v>43.625999999999998</v>
      </c>
      <c r="K74" s="77" t="s">
        <v>546</v>
      </c>
    </row>
    <row r="75" spans="1:15" ht="12.75" customHeight="1" x14ac:dyDescent="0.25">
      <c r="A75" s="18">
        <v>2017</v>
      </c>
      <c r="B75" s="18">
        <v>0</v>
      </c>
      <c r="C75" s="24">
        <v>39.020000000000003</v>
      </c>
      <c r="D75" s="21">
        <f>B75*60+C75</f>
        <v>39.020000000000003</v>
      </c>
      <c r="E75" s="13"/>
      <c r="F75" s="4"/>
      <c r="H75" s="2"/>
      <c r="I75" s="66" t="s">
        <v>493</v>
      </c>
      <c r="J75" s="67">
        <f>J73*1.25</f>
        <v>49.574999999999996</v>
      </c>
      <c r="K75" s="77" t="s">
        <v>231</v>
      </c>
    </row>
    <row r="76" spans="1:15" ht="12.75" customHeight="1" x14ac:dyDescent="0.25">
      <c r="B76" s="18">
        <f>SUM(B73:B75)*60</f>
        <v>0</v>
      </c>
      <c r="C76" s="24">
        <f>SUM(C73:C75)</f>
        <v>118.98000000000002</v>
      </c>
      <c r="D76" s="25">
        <f>B76+(SUM(C73:C75))</f>
        <v>118.98000000000002</v>
      </c>
      <c r="E76" s="30" t="s">
        <v>17</v>
      </c>
      <c r="F76" s="31">
        <f>AVERAGE(D73:D75)</f>
        <v>39.660000000000004</v>
      </c>
      <c r="G76" s="24">
        <f>F76</f>
        <v>39.660000000000004</v>
      </c>
      <c r="H76" s="2"/>
      <c r="I76" s="66" t="s">
        <v>494</v>
      </c>
      <c r="J76" s="67">
        <f>J73*1.45</f>
        <v>57.506999999999991</v>
      </c>
      <c r="K76" s="77" t="s">
        <v>547</v>
      </c>
    </row>
    <row r="77" spans="1:15" ht="12.75" customHeight="1" x14ac:dyDescent="0.25">
      <c r="D77" s="2"/>
      <c r="E77" s="30"/>
      <c r="F77" s="32"/>
      <c r="H77" s="2"/>
      <c r="I77" s="32"/>
      <c r="J77" s="63"/>
      <c r="K77" s="78"/>
    </row>
    <row r="78" spans="1:15" ht="12.75" customHeight="1" x14ac:dyDescent="0.25">
      <c r="A78" s="96" t="s">
        <v>43</v>
      </c>
      <c r="B78" s="97"/>
      <c r="D78" s="2"/>
      <c r="E78" s="3" t="s">
        <v>6</v>
      </c>
      <c r="F78" s="5" t="s">
        <v>7</v>
      </c>
      <c r="H78" s="2"/>
      <c r="I78" s="5"/>
      <c r="J78" s="63"/>
      <c r="K78" s="78"/>
    </row>
    <row r="79" spans="1:15" ht="12.75" customHeight="1" x14ac:dyDescent="0.25">
      <c r="D79" s="2"/>
      <c r="E79" s="6" t="s">
        <v>8</v>
      </c>
      <c r="F79" s="7" t="s">
        <v>9</v>
      </c>
      <c r="G79" s="8" t="s">
        <v>10</v>
      </c>
      <c r="H79" s="9" t="s">
        <v>11</v>
      </c>
      <c r="I79" s="92" t="s">
        <v>8</v>
      </c>
      <c r="J79" s="93"/>
      <c r="K79" s="104"/>
    </row>
    <row r="80" spans="1:15" ht="12.75" customHeight="1" x14ac:dyDescent="0.25">
      <c r="B80" s="11" t="s">
        <v>495</v>
      </c>
      <c r="C80" s="12" t="s">
        <v>13</v>
      </c>
      <c r="D80" s="2"/>
      <c r="E80" s="13"/>
      <c r="F80" s="14"/>
      <c r="G80" s="15"/>
      <c r="H80" s="16"/>
      <c r="I80" s="71"/>
      <c r="J80" s="63"/>
      <c r="K80" s="78"/>
    </row>
    <row r="81" spans="1:15" ht="12.75" customHeight="1" x14ac:dyDescent="0.25">
      <c r="A81" s="18">
        <v>2019</v>
      </c>
      <c r="B81" s="19">
        <v>1</v>
      </c>
      <c r="C81" s="20">
        <v>33.04</v>
      </c>
      <c r="D81" s="21">
        <f>B81*60+C81</f>
        <v>93.039999999999992</v>
      </c>
      <c r="E81" s="22">
        <v>83.49</v>
      </c>
      <c r="F81" s="23">
        <f>E81*1%</f>
        <v>0.83489999999999998</v>
      </c>
      <c r="G81" s="24">
        <f>E81-F81</f>
        <v>82.65509999999999</v>
      </c>
      <c r="H81" s="25">
        <f>E81+F81</f>
        <v>84.3249</v>
      </c>
      <c r="I81" s="66" t="s">
        <v>492</v>
      </c>
      <c r="J81" s="66">
        <v>97.66</v>
      </c>
      <c r="K81" s="77" t="s">
        <v>548</v>
      </c>
      <c r="N81" s="61"/>
      <c r="O81" s="62"/>
    </row>
    <row r="82" spans="1:15" ht="12.75" customHeight="1" x14ac:dyDescent="0.25">
      <c r="A82" s="18">
        <v>2018</v>
      </c>
      <c r="B82" s="18">
        <v>1</v>
      </c>
      <c r="C82" s="24">
        <v>40.14</v>
      </c>
      <c r="D82" s="21">
        <f>B82*60+C82</f>
        <v>100.14</v>
      </c>
      <c r="E82" s="38" t="s">
        <v>173</v>
      </c>
      <c r="F82" s="4"/>
      <c r="G82" s="24">
        <f>G81-60</f>
        <v>22.65509999999999</v>
      </c>
      <c r="H82" s="25">
        <f>H81-60</f>
        <v>24.3249</v>
      </c>
      <c r="I82" s="66" t="s">
        <v>71</v>
      </c>
      <c r="J82" s="66">
        <f>J81*1.1</f>
        <v>107.426</v>
      </c>
      <c r="K82" s="77" t="s">
        <v>549</v>
      </c>
    </row>
    <row r="83" spans="1:15" ht="12.75" customHeight="1" x14ac:dyDescent="0.25">
      <c r="A83" s="18">
        <v>2017</v>
      </c>
      <c r="B83" s="18">
        <v>1</v>
      </c>
      <c r="C83" s="24">
        <v>39.81</v>
      </c>
      <c r="D83" s="36">
        <f>B83*60+C83</f>
        <v>99.81</v>
      </c>
      <c r="E83" s="13"/>
      <c r="F83" s="4"/>
      <c r="H83" s="2"/>
      <c r="I83" s="66" t="s">
        <v>493</v>
      </c>
      <c r="J83" s="66">
        <f>J81*1.25</f>
        <v>122.07499999999999</v>
      </c>
      <c r="K83" s="77" t="s">
        <v>550</v>
      </c>
    </row>
    <row r="84" spans="1:15" ht="12.75" customHeight="1" x14ac:dyDescent="0.25">
      <c r="B84" s="18">
        <f>SUM(B81:B83)*60</f>
        <v>180</v>
      </c>
      <c r="C84" s="24">
        <f>SUM(C81:C83)</f>
        <v>112.99000000000001</v>
      </c>
      <c r="D84" s="25">
        <f>B84+(SUM(C81:C83))</f>
        <v>292.99</v>
      </c>
      <c r="E84" s="30" t="s">
        <v>17</v>
      </c>
      <c r="F84" s="31">
        <f>AVERAGE(D81:D83)</f>
        <v>97.663333333333341</v>
      </c>
      <c r="G84" s="24">
        <f>F84-60</f>
        <v>37.663333333333341</v>
      </c>
      <c r="H84" s="2"/>
      <c r="I84" s="66" t="s">
        <v>494</v>
      </c>
      <c r="J84" s="66">
        <f>J81*1.45</f>
        <v>141.607</v>
      </c>
      <c r="K84" s="77" t="s">
        <v>551</v>
      </c>
    </row>
    <row r="85" spans="1:15" ht="12.75" customHeight="1" x14ac:dyDescent="0.25">
      <c r="D85" s="2"/>
      <c r="E85" s="30"/>
      <c r="F85" s="4"/>
      <c r="H85" s="2"/>
      <c r="I85" s="32"/>
      <c r="J85" s="63"/>
      <c r="K85" s="78"/>
    </row>
    <row r="86" spans="1:15" ht="12.75" customHeight="1" x14ac:dyDescent="0.25">
      <c r="A86" s="100" t="s">
        <v>23</v>
      </c>
      <c r="B86" s="100"/>
      <c r="C86" s="100"/>
      <c r="D86" s="2"/>
      <c r="E86" s="3" t="s">
        <v>6</v>
      </c>
      <c r="F86" s="5" t="s">
        <v>7</v>
      </c>
      <c r="H86" s="2"/>
      <c r="I86" s="5"/>
      <c r="J86" s="63"/>
      <c r="K86" s="78"/>
    </row>
    <row r="87" spans="1:15" ht="12.75" customHeight="1" x14ac:dyDescent="0.25">
      <c r="D87" s="2"/>
      <c r="E87" s="6" t="s">
        <v>8</v>
      </c>
      <c r="F87" s="7" t="s">
        <v>9</v>
      </c>
      <c r="G87" s="8" t="s">
        <v>10</v>
      </c>
      <c r="H87" s="9" t="s">
        <v>11</v>
      </c>
      <c r="I87" s="92" t="s">
        <v>8</v>
      </c>
      <c r="J87" s="93"/>
      <c r="K87" s="104"/>
    </row>
    <row r="88" spans="1:15" ht="12.75" customHeight="1" x14ac:dyDescent="0.25">
      <c r="B88" s="11" t="s">
        <v>495</v>
      </c>
      <c r="C88" s="12" t="s">
        <v>13</v>
      </c>
      <c r="D88" s="2"/>
      <c r="E88" s="13"/>
      <c r="F88" s="14"/>
      <c r="G88" s="15"/>
      <c r="H88" s="16"/>
      <c r="I88" s="71"/>
      <c r="J88" s="63"/>
      <c r="K88" s="78"/>
    </row>
    <row r="89" spans="1:15" ht="12.75" customHeight="1" x14ac:dyDescent="0.25">
      <c r="A89" s="18">
        <v>2019</v>
      </c>
      <c r="B89" s="19">
        <v>1</v>
      </c>
      <c r="C89" s="20">
        <v>23.01</v>
      </c>
      <c r="D89" s="21">
        <f>B89*60+C89</f>
        <v>83.01</v>
      </c>
      <c r="E89" s="22">
        <v>79.489999999999995</v>
      </c>
      <c r="F89" s="23">
        <f>E89*1%</f>
        <v>0.79489999999999994</v>
      </c>
      <c r="G89" s="24">
        <f>E89-F89</f>
        <v>78.695099999999996</v>
      </c>
      <c r="H89" s="25">
        <f>E89+F89</f>
        <v>80.284899999999993</v>
      </c>
      <c r="I89" s="66" t="s">
        <v>492</v>
      </c>
      <c r="J89" s="67">
        <v>83.5</v>
      </c>
      <c r="K89" s="77" t="s">
        <v>552</v>
      </c>
      <c r="N89" s="61"/>
      <c r="O89" s="62"/>
    </row>
    <row r="90" spans="1:15" ht="12.75" customHeight="1" x14ac:dyDescent="0.25">
      <c r="A90" s="18">
        <v>2018</v>
      </c>
      <c r="B90" s="18">
        <v>1</v>
      </c>
      <c r="C90" s="24">
        <v>23.45</v>
      </c>
      <c r="D90" s="21">
        <f>B90*60+C90</f>
        <v>83.45</v>
      </c>
      <c r="E90" s="38" t="s">
        <v>174</v>
      </c>
      <c r="F90" s="4"/>
      <c r="G90" s="24">
        <f>G89</f>
        <v>78.695099999999996</v>
      </c>
      <c r="H90" s="25">
        <f>H89</f>
        <v>80.284899999999993</v>
      </c>
      <c r="I90" s="66" t="s">
        <v>71</v>
      </c>
      <c r="J90" s="67">
        <f>J89*1.1</f>
        <v>91.850000000000009</v>
      </c>
      <c r="K90" s="77" t="s">
        <v>160</v>
      </c>
    </row>
    <row r="91" spans="1:15" ht="12.75" customHeight="1" x14ac:dyDescent="0.25">
      <c r="A91" s="18">
        <v>2017</v>
      </c>
      <c r="B91" s="18">
        <v>1</v>
      </c>
      <c r="C91" s="24">
        <v>24.03</v>
      </c>
      <c r="D91" s="36">
        <f>B91*60+C91</f>
        <v>84.03</v>
      </c>
      <c r="E91" s="13"/>
      <c r="F91" s="4"/>
      <c r="H91" s="2"/>
      <c r="I91" s="66" t="s">
        <v>493</v>
      </c>
      <c r="J91" s="66">
        <f>J89*1.25</f>
        <v>104.375</v>
      </c>
      <c r="K91" s="77" t="s">
        <v>419</v>
      </c>
    </row>
    <row r="92" spans="1:15" ht="12.75" customHeight="1" x14ac:dyDescent="0.25">
      <c r="B92" s="18">
        <f>SUM(B89:B91)*60</f>
        <v>180</v>
      </c>
      <c r="C92" s="24">
        <f>SUM(C89:C91)</f>
        <v>70.490000000000009</v>
      </c>
      <c r="D92" s="25">
        <f>B92+(SUM(C89:C91))</f>
        <v>250.49</v>
      </c>
      <c r="E92" s="30" t="s">
        <v>17</v>
      </c>
      <c r="F92" s="31">
        <f>AVERAGE(D89:D91)</f>
        <v>83.49666666666667</v>
      </c>
      <c r="G92" s="24">
        <f>F92-60</f>
        <v>23.49666666666667</v>
      </c>
      <c r="H92" s="2"/>
      <c r="I92" s="66" t="s">
        <v>494</v>
      </c>
      <c r="J92" s="66">
        <f>J89*1.45</f>
        <v>121.075</v>
      </c>
      <c r="K92" s="77" t="s">
        <v>280</v>
      </c>
    </row>
    <row r="93" spans="1:15" ht="12.75" customHeight="1" x14ac:dyDescent="0.25">
      <c r="D93" s="2"/>
      <c r="E93" s="30"/>
      <c r="F93" s="4"/>
      <c r="H93" s="2"/>
      <c r="I93" s="32"/>
      <c r="J93" s="63"/>
      <c r="K93" s="78"/>
    </row>
    <row r="94" spans="1:15" ht="12.75" customHeight="1" x14ac:dyDescent="0.25">
      <c r="A94" s="100" t="s">
        <v>46</v>
      </c>
      <c r="B94" s="100"/>
      <c r="C94" s="100"/>
      <c r="D94" s="2"/>
      <c r="E94" s="3" t="s">
        <v>6</v>
      </c>
      <c r="F94" s="5" t="s">
        <v>7</v>
      </c>
      <c r="H94" s="2"/>
      <c r="I94" s="5"/>
      <c r="J94" s="63"/>
      <c r="K94" s="78"/>
    </row>
    <row r="95" spans="1:15" ht="12.75" customHeight="1" x14ac:dyDescent="0.25">
      <c r="D95" s="2"/>
      <c r="E95" s="6" t="s">
        <v>8</v>
      </c>
      <c r="F95" s="7" t="s">
        <v>9</v>
      </c>
      <c r="G95" s="8" t="s">
        <v>10</v>
      </c>
      <c r="H95" s="9" t="s">
        <v>11</v>
      </c>
      <c r="I95" s="92" t="s">
        <v>8</v>
      </c>
      <c r="J95" s="93"/>
      <c r="K95" s="104"/>
    </row>
    <row r="96" spans="1:15" ht="12.75" customHeight="1" x14ac:dyDescent="0.25">
      <c r="B96" s="11" t="s">
        <v>495</v>
      </c>
      <c r="C96" s="12" t="s">
        <v>13</v>
      </c>
      <c r="D96" s="2"/>
      <c r="E96" s="13"/>
      <c r="F96" s="14"/>
      <c r="G96" s="15"/>
      <c r="H96" s="16"/>
      <c r="I96" s="71"/>
      <c r="J96" s="63"/>
      <c r="K96" s="78"/>
    </row>
    <row r="97" spans="1:15" ht="12.75" customHeight="1" x14ac:dyDescent="0.25">
      <c r="A97" s="18">
        <v>2019</v>
      </c>
      <c r="B97" s="19">
        <v>3</v>
      </c>
      <c r="C97" s="20">
        <v>7.54</v>
      </c>
      <c r="D97" s="21">
        <f>B97*60+C97</f>
        <v>187.54</v>
      </c>
      <c r="E97" s="22">
        <v>170.99</v>
      </c>
      <c r="F97" s="23">
        <f>E97*1%</f>
        <v>1.7099000000000002</v>
      </c>
      <c r="G97" s="24">
        <f>E97-F97</f>
        <v>169.2801</v>
      </c>
      <c r="H97" s="25">
        <f>E97+F97</f>
        <v>172.69990000000001</v>
      </c>
      <c r="I97" s="66" t="s">
        <v>492</v>
      </c>
      <c r="J97" s="66">
        <v>189.51</v>
      </c>
      <c r="K97" s="77" t="s">
        <v>553</v>
      </c>
      <c r="N97" s="61"/>
      <c r="O97" s="62"/>
    </row>
    <row r="98" spans="1:15" ht="12.75" customHeight="1" x14ac:dyDescent="0.25">
      <c r="A98" s="18">
        <v>2018</v>
      </c>
      <c r="B98" s="18">
        <v>3</v>
      </c>
      <c r="C98" s="24">
        <v>8.92</v>
      </c>
      <c r="D98" s="25">
        <f>B98*60+C98</f>
        <v>188.92</v>
      </c>
      <c r="E98" s="38" t="s">
        <v>175</v>
      </c>
      <c r="F98" s="4"/>
      <c r="G98" s="24">
        <f>G97-120</f>
        <v>49.280100000000004</v>
      </c>
      <c r="H98" s="25">
        <f>H97-120</f>
        <v>52.699900000000014</v>
      </c>
      <c r="I98" s="66" t="s">
        <v>71</v>
      </c>
      <c r="J98" s="66">
        <f>J97*1.1</f>
        <v>208.46100000000001</v>
      </c>
      <c r="K98" s="77" t="s">
        <v>554</v>
      </c>
    </row>
    <row r="99" spans="1:15" ht="12.75" customHeight="1" x14ac:dyDescent="0.25">
      <c r="A99" s="18">
        <v>2017</v>
      </c>
      <c r="B99" s="18">
        <v>3</v>
      </c>
      <c r="C99" s="24">
        <v>12.06</v>
      </c>
      <c r="D99" s="25">
        <f>B99*60+C99</f>
        <v>192.06</v>
      </c>
      <c r="E99" s="13"/>
      <c r="F99" s="4"/>
      <c r="H99" s="2"/>
      <c r="I99" s="66" t="s">
        <v>493</v>
      </c>
      <c r="J99" s="66">
        <f>J97*1.25</f>
        <v>236.88749999999999</v>
      </c>
      <c r="K99" s="77" t="s">
        <v>532</v>
      </c>
    </row>
    <row r="100" spans="1:15" ht="12.75" customHeight="1" x14ac:dyDescent="0.25">
      <c r="B100" s="18">
        <f>SUM(B97:B99)*60</f>
        <v>540</v>
      </c>
      <c r="C100" s="24">
        <f>SUM(C97:C99)</f>
        <v>28.520000000000003</v>
      </c>
      <c r="D100" s="25">
        <f>B100+(SUM(C97:C99))</f>
        <v>568.52</v>
      </c>
      <c r="E100" s="30" t="s">
        <v>17</v>
      </c>
      <c r="F100" s="31">
        <f>AVERAGE(D97:D99)</f>
        <v>189.50666666666666</v>
      </c>
      <c r="G100" s="24">
        <f>F100-120</f>
        <v>69.506666666666661</v>
      </c>
      <c r="H100" s="2"/>
      <c r="I100" s="66" t="s">
        <v>494</v>
      </c>
      <c r="J100" s="66">
        <f>J97*1.45</f>
        <v>274.78949999999998</v>
      </c>
      <c r="K100" s="77" t="s">
        <v>555</v>
      </c>
    </row>
    <row r="101" spans="1:15" ht="12.75" customHeight="1" x14ac:dyDescent="0.25">
      <c r="D101" s="2"/>
      <c r="E101" s="30"/>
      <c r="F101" s="4"/>
      <c r="H101" s="2"/>
      <c r="I101" s="32"/>
      <c r="J101" s="63"/>
      <c r="K101" s="78"/>
    </row>
    <row r="102" spans="1:15" ht="12.75" customHeight="1" x14ac:dyDescent="0.25">
      <c r="D102" s="2"/>
      <c r="E102" s="30"/>
      <c r="F102" s="4"/>
      <c r="H102" s="2"/>
      <c r="I102" s="32"/>
      <c r="J102" s="63"/>
      <c r="K102" s="78"/>
    </row>
  </sheetData>
  <mergeCells count="28">
    <mergeCell ref="A1:K1"/>
    <mergeCell ref="I3:K3"/>
    <mergeCell ref="I5:K5"/>
    <mergeCell ref="I13:K13"/>
    <mergeCell ref="A70:B70"/>
    <mergeCell ref="I63:K63"/>
    <mergeCell ref="A44:C44"/>
    <mergeCell ref="I45:K45"/>
    <mergeCell ref="A54:C54"/>
    <mergeCell ref="I55:K55"/>
    <mergeCell ref="A62:C62"/>
    <mergeCell ref="A28:B28"/>
    <mergeCell ref="I21:K21"/>
    <mergeCell ref="I29:K29"/>
    <mergeCell ref="I37:K37"/>
    <mergeCell ref="A36:C36"/>
    <mergeCell ref="B2:I2"/>
    <mergeCell ref="A3:B3"/>
    <mergeCell ref="A4:B4"/>
    <mergeCell ref="A12:B12"/>
    <mergeCell ref="A20:B20"/>
    <mergeCell ref="I95:K95"/>
    <mergeCell ref="I71:K71"/>
    <mergeCell ref="I79:K79"/>
    <mergeCell ref="A86:C86"/>
    <mergeCell ref="I87:K87"/>
    <mergeCell ref="A94:C94"/>
    <mergeCell ref="A78:B78"/>
  </mergeCells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O155"/>
  <sheetViews>
    <sheetView view="pageLayout" zoomScaleNormal="100" workbookViewId="0">
      <selection sqref="A1:K1"/>
    </sheetView>
  </sheetViews>
  <sheetFormatPr defaultColWidth="14.33203125" defaultRowHeight="12.75" customHeight="1" x14ac:dyDescent="0.25"/>
  <cols>
    <col min="1" max="1" width="7.33203125" style="1" customWidth="1"/>
    <col min="2" max="2" width="5.33203125" style="1" customWidth="1"/>
    <col min="3" max="4" width="9" style="1" customWidth="1"/>
    <col min="5" max="5" width="12.44140625" style="1" customWidth="1"/>
    <col min="6" max="6" width="10.88671875" style="1" customWidth="1"/>
    <col min="7" max="8" width="7.6640625" style="1" customWidth="1"/>
    <col min="9" max="9" width="9.33203125" style="1" customWidth="1"/>
    <col min="10" max="10" width="7.6640625" style="1" customWidth="1"/>
    <col min="11" max="11" width="8.88671875" style="1" customWidth="1"/>
    <col min="12" max="13" width="8.6640625" style="1" customWidth="1"/>
    <col min="14" max="16384" width="14.33203125" style="1"/>
  </cols>
  <sheetData>
    <row r="1" spans="1:15" ht="15" customHeight="1" x14ac:dyDescent="0.25">
      <c r="A1" s="95" t="s">
        <v>51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5" ht="20.25" customHeight="1" x14ac:dyDescent="0.25">
      <c r="B2" s="98"/>
      <c r="C2" s="97"/>
      <c r="D2" s="97"/>
      <c r="E2" s="97"/>
      <c r="F2" s="97"/>
      <c r="G2" s="97"/>
      <c r="H2" s="97"/>
      <c r="I2" s="97"/>
    </row>
    <row r="3" spans="1:15" ht="12" customHeight="1" x14ac:dyDescent="0.25">
      <c r="A3" s="99" t="s">
        <v>4</v>
      </c>
      <c r="B3" s="97"/>
      <c r="D3" s="2"/>
      <c r="E3" s="3">
        <v>2019</v>
      </c>
      <c r="F3" s="4"/>
      <c r="H3" s="2"/>
      <c r="I3" s="101">
        <v>2020</v>
      </c>
      <c r="J3" s="102"/>
      <c r="K3" s="105"/>
    </row>
    <row r="4" spans="1:15" ht="12" customHeight="1" x14ac:dyDescent="0.25">
      <c r="A4" s="96" t="s">
        <v>5</v>
      </c>
      <c r="B4" s="97"/>
      <c r="D4" s="2"/>
      <c r="E4" s="3" t="s">
        <v>6</v>
      </c>
      <c r="F4" s="5" t="s">
        <v>7</v>
      </c>
      <c r="H4" s="2"/>
      <c r="I4" s="5"/>
      <c r="J4" s="63"/>
      <c r="K4" s="78"/>
    </row>
    <row r="5" spans="1:15" ht="12" customHeight="1" x14ac:dyDescent="0.25">
      <c r="D5" s="2"/>
      <c r="E5" s="6" t="s">
        <v>8</v>
      </c>
      <c r="F5" s="7" t="s">
        <v>9</v>
      </c>
      <c r="G5" s="8" t="s">
        <v>10</v>
      </c>
      <c r="H5" s="9" t="s">
        <v>11</v>
      </c>
      <c r="I5" s="92" t="s">
        <v>8</v>
      </c>
      <c r="J5" s="93"/>
      <c r="K5" s="104"/>
    </row>
    <row r="6" spans="1:15" ht="12" customHeight="1" x14ac:dyDescent="0.25">
      <c r="B6" s="11" t="s">
        <v>495</v>
      </c>
      <c r="C6" s="12" t="s">
        <v>13</v>
      </c>
      <c r="D6" s="2"/>
      <c r="E6" s="13"/>
      <c r="F6" s="14"/>
      <c r="G6" s="15"/>
      <c r="H6" s="16"/>
      <c r="I6" s="71"/>
      <c r="J6" s="63"/>
      <c r="K6" s="78"/>
    </row>
    <row r="7" spans="1:15" ht="12" customHeight="1" x14ac:dyDescent="0.25">
      <c r="A7" s="18">
        <v>2019</v>
      </c>
      <c r="B7" s="19">
        <v>0</v>
      </c>
      <c r="C7" s="20">
        <v>27.29</v>
      </c>
      <c r="D7" s="21">
        <f>B7*60+C7</f>
        <v>27.29</v>
      </c>
      <c r="E7" s="22">
        <v>27.49</v>
      </c>
      <c r="F7" s="23">
        <f>E7*1%</f>
        <v>0.27489999999999998</v>
      </c>
      <c r="G7" s="24">
        <f>E7-F7</f>
        <v>27.2151</v>
      </c>
      <c r="H7" s="25">
        <f>E7+F7</f>
        <v>27.764899999999997</v>
      </c>
      <c r="I7" s="66" t="s">
        <v>492</v>
      </c>
      <c r="J7" s="66">
        <v>27.35</v>
      </c>
      <c r="K7" s="77" t="s">
        <v>281</v>
      </c>
      <c r="N7" s="61"/>
      <c r="O7" s="62"/>
    </row>
    <row r="8" spans="1:15" ht="12" customHeight="1" x14ac:dyDescent="0.25">
      <c r="A8" s="18">
        <v>2018</v>
      </c>
      <c r="B8" s="18">
        <v>0</v>
      </c>
      <c r="C8" s="24">
        <v>27.42</v>
      </c>
      <c r="D8" s="21">
        <f>B8*60+C8</f>
        <v>27.42</v>
      </c>
      <c r="E8" s="26" t="s">
        <v>176</v>
      </c>
      <c r="F8" s="4"/>
      <c r="G8" s="24">
        <f>G7</f>
        <v>27.2151</v>
      </c>
      <c r="H8" s="25">
        <f>H7</f>
        <v>27.764899999999997</v>
      </c>
      <c r="I8" s="66" t="s">
        <v>71</v>
      </c>
      <c r="J8" s="67">
        <f>J7*1.1</f>
        <v>30.085000000000004</v>
      </c>
      <c r="K8" s="77" t="s">
        <v>107</v>
      </c>
    </row>
    <row r="9" spans="1:15" ht="12" customHeight="1" x14ac:dyDescent="0.25">
      <c r="A9" s="18">
        <v>2017</v>
      </c>
      <c r="B9" s="18">
        <v>0</v>
      </c>
      <c r="C9" s="24">
        <v>27.35</v>
      </c>
      <c r="D9" s="21">
        <f>B9*60+C9</f>
        <v>27.35</v>
      </c>
      <c r="E9" s="13"/>
      <c r="F9" s="4"/>
      <c r="H9" s="2"/>
      <c r="I9" s="66" t="s">
        <v>493</v>
      </c>
      <c r="J9" s="67">
        <f>J7*1.25</f>
        <v>34.1875</v>
      </c>
      <c r="K9" s="77" t="s">
        <v>421</v>
      </c>
    </row>
    <row r="10" spans="1:15" ht="12" customHeight="1" x14ac:dyDescent="0.25">
      <c r="B10" s="18">
        <f>SUM(B7:B9)*60</f>
        <v>0</v>
      </c>
      <c r="C10" s="24">
        <f>SUM(C7:C9)</f>
        <v>82.06</v>
      </c>
      <c r="D10" s="25">
        <f>B10+(SUM(C7:C9))</f>
        <v>82.06</v>
      </c>
      <c r="E10" s="30" t="s">
        <v>17</v>
      </c>
      <c r="F10" s="31">
        <f>AVERAGE(D7:D9)</f>
        <v>27.353333333333335</v>
      </c>
      <c r="G10" s="24">
        <f>F10</f>
        <v>27.353333333333335</v>
      </c>
      <c r="H10" s="2"/>
      <c r="I10" s="66" t="s">
        <v>494</v>
      </c>
      <c r="J10" s="67">
        <f>J7*1.45</f>
        <v>39.657499999999999</v>
      </c>
      <c r="K10" s="77" t="s">
        <v>282</v>
      </c>
    </row>
    <row r="11" spans="1:15" ht="12" customHeight="1" x14ac:dyDescent="0.25">
      <c r="D11" s="2"/>
      <c r="E11" s="30"/>
      <c r="F11" s="32"/>
      <c r="H11" s="2"/>
      <c r="I11" s="32"/>
      <c r="J11" s="63"/>
      <c r="K11" s="78"/>
      <c r="M11" s="33"/>
    </row>
    <row r="12" spans="1:15" ht="12" customHeight="1" x14ac:dyDescent="0.25">
      <c r="A12" s="96" t="s">
        <v>19</v>
      </c>
      <c r="B12" s="97"/>
      <c r="D12" s="2"/>
      <c r="E12" s="3" t="s">
        <v>6</v>
      </c>
      <c r="F12" s="5" t="s">
        <v>7</v>
      </c>
      <c r="H12" s="2"/>
      <c r="I12" s="5"/>
      <c r="J12" s="63"/>
      <c r="K12" s="78"/>
      <c r="M12" s="33"/>
    </row>
    <row r="13" spans="1:15" ht="12" customHeight="1" x14ac:dyDescent="0.25">
      <c r="D13" s="2"/>
      <c r="E13" s="6" t="s">
        <v>8</v>
      </c>
      <c r="F13" s="7" t="s">
        <v>9</v>
      </c>
      <c r="G13" s="8" t="s">
        <v>10</v>
      </c>
      <c r="H13" s="9" t="s">
        <v>11</v>
      </c>
      <c r="I13" s="92" t="s">
        <v>8</v>
      </c>
      <c r="J13" s="93"/>
      <c r="K13" s="104"/>
      <c r="M13" s="33"/>
    </row>
    <row r="14" spans="1:15" ht="13.2" x14ac:dyDescent="0.25">
      <c r="B14" s="11" t="s">
        <v>495</v>
      </c>
      <c r="C14" s="12" t="s">
        <v>13</v>
      </c>
      <c r="D14" s="2"/>
      <c r="E14" s="13"/>
      <c r="F14" s="14"/>
      <c r="G14" s="15"/>
      <c r="H14" s="16"/>
      <c r="I14" s="71"/>
      <c r="J14" s="63"/>
      <c r="K14" s="78"/>
      <c r="M14" s="33"/>
    </row>
    <row r="15" spans="1:15" ht="13.2" x14ac:dyDescent="0.25">
      <c r="A15" s="18">
        <v>2019</v>
      </c>
      <c r="B15" s="19">
        <v>0</v>
      </c>
      <c r="C15" s="20">
        <v>59.48</v>
      </c>
      <c r="D15" s="21">
        <f>B15*60+C15</f>
        <v>59.48</v>
      </c>
      <c r="E15" s="22">
        <v>58.99</v>
      </c>
      <c r="F15" s="23">
        <f>E15*1%</f>
        <v>0.58989999999999998</v>
      </c>
      <c r="G15" s="24">
        <f>E15-F15</f>
        <v>58.400100000000002</v>
      </c>
      <c r="H15" s="25">
        <f>E15+F15</f>
        <v>59.579900000000002</v>
      </c>
      <c r="I15" s="66" t="s">
        <v>492</v>
      </c>
      <c r="J15" s="67">
        <v>59.2</v>
      </c>
      <c r="K15" s="77" t="s">
        <v>283</v>
      </c>
      <c r="N15" s="61"/>
      <c r="O15" s="62"/>
    </row>
    <row r="16" spans="1:15" ht="13.2" x14ac:dyDescent="0.25">
      <c r="A16" s="18">
        <v>2018</v>
      </c>
      <c r="B16" s="18">
        <v>0</v>
      </c>
      <c r="C16" s="24">
        <v>59.46</v>
      </c>
      <c r="D16" s="21">
        <f>B16*60+C16</f>
        <v>59.46</v>
      </c>
      <c r="E16" s="26">
        <v>58.99</v>
      </c>
      <c r="F16" s="4"/>
      <c r="G16" s="24">
        <f>G15</f>
        <v>58.400100000000002</v>
      </c>
      <c r="H16" s="25">
        <f>H15</f>
        <v>59.579900000000002</v>
      </c>
      <c r="I16" s="66" t="s">
        <v>71</v>
      </c>
      <c r="J16" s="66">
        <f>J15*1.1</f>
        <v>65.12</v>
      </c>
      <c r="K16" s="77" t="s">
        <v>557</v>
      </c>
    </row>
    <row r="17" spans="1:15" ht="12" customHeight="1" x14ac:dyDescent="0.25">
      <c r="A17" s="18">
        <v>2017</v>
      </c>
      <c r="B17" s="18">
        <v>0</v>
      </c>
      <c r="C17" s="24">
        <v>58.65</v>
      </c>
      <c r="D17" s="36">
        <f>B17*60+C17</f>
        <v>58.65</v>
      </c>
      <c r="E17" s="13"/>
      <c r="F17" s="4"/>
      <c r="H17" s="2"/>
      <c r="I17" s="66" t="s">
        <v>493</v>
      </c>
      <c r="J17" s="67">
        <f>J15*1.25</f>
        <v>74</v>
      </c>
      <c r="K17" s="77" t="s">
        <v>422</v>
      </c>
    </row>
    <row r="18" spans="1:15" ht="12" customHeight="1" x14ac:dyDescent="0.25">
      <c r="B18" s="18">
        <f>SUM(B15:B17)*60</f>
        <v>0</v>
      </c>
      <c r="C18" s="24">
        <f>SUM(C15:C17)</f>
        <v>177.59</v>
      </c>
      <c r="D18" s="25">
        <f>B18+(SUM(C15:C17))</f>
        <v>177.59</v>
      </c>
      <c r="E18" s="30" t="s">
        <v>17</v>
      </c>
      <c r="F18" s="31">
        <f>AVERAGE(D15:D17)</f>
        <v>59.196666666666665</v>
      </c>
      <c r="G18" s="24">
        <f>F18</f>
        <v>59.196666666666665</v>
      </c>
      <c r="H18" s="2"/>
      <c r="I18" s="66" t="s">
        <v>494</v>
      </c>
      <c r="J18" s="66">
        <f>J15*1.45</f>
        <v>85.84</v>
      </c>
      <c r="K18" s="77" t="s">
        <v>284</v>
      </c>
    </row>
    <row r="19" spans="1:15" ht="12" customHeight="1" x14ac:dyDescent="0.25">
      <c r="D19" s="2"/>
      <c r="E19" s="30"/>
      <c r="F19" s="4"/>
      <c r="H19" s="2"/>
      <c r="I19" s="32"/>
      <c r="J19" s="63"/>
      <c r="K19" s="78"/>
    </row>
    <row r="20" spans="1:15" ht="12" customHeight="1" x14ac:dyDescent="0.25">
      <c r="A20" s="96" t="s">
        <v>26</v>
      </c>
      <c r="B20" s="97"/>
      <c r="D20" s="2"/>
      <c r="E20" s="3" t="s">
        <v>6</v>
      </c>
      <c r="F20" s="5" t="s">
        <v>7</v>
      </c>
      <c r="H20" s="2"/>
      <c r="I20" s="5"/>
      <c r="J20" s="63"/>
      <c r="K20" s="78"/>
    </row>
    <row r="21" spans="1:15" ht="12" customHeight="1" x14ac:dyDescent="0.25">
      <c r="D21" s="2"/>
      <c r="E21" s="6" t="s">
        <v>8</v>
      </c>
      <c r="F21" s="7" t="s">
        <v>9</v>
      </c>
      <c r="G21" s="8" t="s">
        <v>10</v>
      </c>
      <c r="H21" s="9" t="s">
        <v>11</v>
      </c>
      <c r="I21" s="92" t="s">
        <v>8</v>
      </c>
      <c r="J21" s="93"/>
      <c r="K21" s="104"/>
    </row>
    <row r="22" spans="1:15" ht="13.2" x14ac:dyDescent="0.25">
      <c r="B22" s="11" t="s">
        <v>495</v>
      </c>
      <c r="C22" s="12" t="s">
        <v>13</v>
      </c>
      <c r="D22" s="2"/>
      <c r="E22" s="13"/>
      <c r="F22" s="14"/>
      <c r="G22" s="15"/>
      <c r="H22" s="16"/>
      <c r="I22" s="71"/>
      <c r="J22" s="63"/>
      <c r="K22" s="78"/>
    </row>
    <row r="23" spans="1:15" ht="13.2" x14ac:dyDescent="0.25">
      <c r="A23" s="18">
        <v>2019</v>
      </c>
      <c r="B23" s="19">
        <v>2</v>
      </c>
      <c r="C23" s="20">
        <v>14.12</v>
      </c>
      <c r="D23" s="21">
        <f>B23*60+C23</f>
        <v>134.12</v>
      </c>
      <c r="E23" s="22">
        <v>127.89</v>
      </c>
      <c r="F23" s="23">
        <f>E23*1%</f>
        <v>1.2788999999999999</v>
      </c>
      <c r="G23" s="24">
        <f>E23-F23</f>
        <v>126.61110000000001</v>
      </c>
      <c r="H23" s="25">
        <f>E23+F23</f>
        <v>129.16890000000001</v>
      </c>
      <c r="I23" s="66" t="s">
        <v>492</v>
      </c>
      <c r="J23" s="66">
        <v>131.41</v>
      </c>
      <c r="K23" s="77" t="s">
        <v>117</v>
      </c>
      <c r="N23" s="61"/>
      <c r="O23" s="62"/>
    </row>
    <row r="24" spans="1:15" ht="13.2" x14ac:dyDescent="0.25">
      <c r="A24" s="18">
        <v>2018</v>
      </c>
      <c r="B24" s="18">
        <v>2</v>
      </c>
      <c r="C24" s="24">
        <v>11.74</v>
      </c>
      <c r="D24" s="25">
        <f>B24*60+C24</f>
        <v>131.74</v>
      </c>
      <c r="E24" s="38" t="s">
        <v>27</v>
      </c>
      <c r="F24" s="4"/>
      <c r="G24" s="24">
        <f>G23-120</f>
        <v>6.6111000000000075</v>
      </c>
      <c r="H24" s="25">
        <f>H23-120</f>
        <v>9.1689000000000078</v>
      </c>
      <c r="I24" s="66" t="s">
        <v>71</v>
      </c>
      <c r="J24" s="66">
        <f>J23*1.1</f>
        <v>144.55100000000002</v>
      </c>
      <c r="K24" s="77" t="s">
        <v>558</v>
      </c>
    </row>
    <row r="25" spans="1:15" ht="12" customHeight="1" x14ac:dyDescent="0.25">
      <c r="A25" s="18">
        <v>2017</v>
      </c>
      <c r="B25" s="18">
        <v>2</v>
      </c>
      <c r="C25" s="24">
        <v>8.3800000000000008</v>
      </c>
      <c r="D25" s="25">
        <f>B25*60+C25</f>
        <v>128.38</v>
      </c>
      <c r="E25" s="13"/>
      <c r="F25" s="4"/>
      <c r="H25" s="2"/>
      <c r="I25" s="66" t="s">
        <v>493</v>
      </c>
      <c r="J25" s="66">
        <f>J23*1.25</f>
        <v>164.26249999999999</v>
      </c>
      <c r="K25" s="77" t="s">
        <v>423</v>
      </c>
    </row>
    <row r="26" spans="1:15" ht="12" customHeight="1" x14ac:dyDescent="0.25">
      <c r="B26" s="18">
        <f>SUM(B23:B25)*60</f>
        <v>360</v>
      </c>
      <c r="C26" s="24">
        <f>SUM(C23:C25)</f>
        <v>34.24</v>
      </c>
      <c r="D26" s="25">
        <f>B26+(SUM(C23:C25))</f>
        <v>394.24</v>
      </c>
      <c r="E26" s="30" t="s">
        <v>17</v>
      </c>
      <c r="F26" s="31">
        <f>AVERAGE(D23:D25)</f>
        <v>131.41333333333333</v>
      </c>
      <c r="G26" s="24">
        <f>F26-120</f>
        <v>11.413333333333327</v>
      </c>
      <c r="H26" s="2"/>
      <c r="I26" s="66" t="s">
        <v>494</v>
      </c>
      <c r="J26" s="66">
        <f>J23*1.45</f>
        <v>190.5445</v>
      </c>
      <c r="K26" s="77" t="s">
        <v>286</v>
      </c>
    </row>
    <row r="27" spans="1:15" ht="12" customHeight="1" x14ac:dyDescent="0.25">
      <c r="D27" s="2"/>
      <c r="E27" s="30"/>
      <c r="F27" s="4"/>
      <c r="H27" s="2"/>
      <c r="I27" s="32"/>
      <c r="J27" s="63"/>
      <c r="K27" s="78"/>
    </row>
    <row r="28" spans="1:15" ht="12" customHeight="1" x14ac:dyDescent="0.25">
      <c r="A28" s="96" t="s">
        <v>28</v>
      </c>
      <c r="B28" s="97"/>
      <c r="D28" s="2"/>
      <c r="E28" s="3" t="s">
        <v>6</v>
      </c>
      <c r="F28" s="5" t="s">
        <v>7</v>
      </c>
      <c r="H28" s="2"/>
      <c r="I28" s="5"/>
      <c r="J28" s="63"/>
      <c r="K28" s="78"/>
    </row>
    <row r="29" spans="1:15" ht="12" customHeight="1" x14ac:dyDescent="0.25">
      <c r="D29" s="2"/>
      <c r="E29" s="6" t="s">
        <v>8</v>
      </c>
      <c r="F29" s="7" t="s">
        <v>9</v>
      </c>
      <c r="G29" s="8" t="s">
        <v>10</v>
      </c>
      <c r="H29" s="9" t="s">
        <v>11</v>
      </c>
      <c r="I29" s="92" t="s">
        <v>8</v>
      </c>
      <c r="J29" s="93"/>
      <c r="K29" s="104"/>
    </row>
    <row r="30" spans="1:15" ht="13.2" x14ac:dyDescent="0.25">
      <c r="B30" s="11" t="s">
        <v>495</v>
      </c>
      <c r="C30" s="12" t="s">
        <v>13</v>
      </c>
      <c r="D30" s="2"/>
      <c r="E30" s="13"/>
      <c r="F30" s="14"/>
      <c r="G30" s="15"/>
      <c r="H30" s="16"/>
      <c r="I30" s="71"/>
      <c r="J30" s="63"/>
      <c r="K30" s="78"/>
    </row>
    <row r="31" spans="1:15" ht="13.2" x14ac:dyDescent="0.25">
      <c r="A31" s="18">
        <v>2019</v>
      </c>
      <c r="B31" s="15">
        <v>5</v>
      </c>
      <c r="C31" s="19">
        <v>59</v>
      </c>
      <c r="D31" s="2">
        <f>B31*60+C31</f>
        <v>359</v>
      </c>
      <c r="E31" s="10">
        <v>342.79</v>
      </c>
      <c r="F31" s="23">
        <f>E31*1%</f>
        <v>3.4279000000000002</v>
      </c>
      <c r="G31" s="24">
        <f>E31-F31</f>
        <v>339.3621</v>
      </c>
      <c r="H31" s="25">
        <f>E31+F31</f>
        <v>346.21790000000004</v>
      </c>
      <c r="I31" s="66" t="s">
        <v>492</v>
      </c>
      <c r="J31" s="66">
        <v>352.89</v>
      </c>
      <c r="K31" s="77" t="s">
        <v>177</v>
      </c>
      <c r="N31" s="61"/>
      <c r="O31" s="62"/>
    </row>
    <row r="32" spans="1:15" ht="13.2" x14ac:dyDescent="0.25">
      <c r="A32" s="18">
        <v>2018</v>
      </c>
      <c r="B32" s="1">
        <v>5</v>
      </c>
      <c r="C32" s="18">
        <v>57.94</v>
      </c>
      <c r="D32" s="2">
        <f>B32*60+C32</f>
        <v>357.94</v>
      </c>
      <c r="E32" s="38" t="s">
        <v>29</v>
      </c>
      <c r="F32" s="4"/>
      <c r="G32" s="40">
        <f>G31-300</f>
        <v>39.362099999999998</v>
      </c>
      <c r="H32" s="41">
        <f>H31-300</f>
        <v>46.217900000000043</v>
      </c>
      <c r="I32" s="66" t="s">
        <v>71</v>
      </c>
      <c r="J32" s="66">
        <f>J31*1.1</f>
        <v>388.17900000000003</v>
      </c>
      <c r="K32" s="77" t="s">
        <v>559</v>
      </c>
    </row>
    <row r="33" spans="1:15" ht="12" customHeight="1" x14ac:dyDescent="0.25">
      <c r="A33" s="18">
        <v>2017</v>
      </c>
      <c r="B33" s="1">
        <v>5</v>
      </c>
      <c r="C33" s="18">
        <v>41.74</v>
      </c>
      <c r="D33" s="2">
        <f>B33*60+C33</f>
        <v>341.74</v>
      </c>
      <c r="E33" s="13"/>
      <c r="F33" s="4"/>
      <c r="H33" s="2"/>
      <c r="I33" s="66" t="s">
        <v>493</v>
      </c>
      <c r="J33" s="66">
        <f>J31*1.25</f>
        <v>441.11249999999995</v>
      </c>
      <c r="K33" s="77" t="s">
        <v>424</v>
      </c>
    </row>
    <row r="34" spans="1:15" ht="12" customHeight="1" x14ac:dyDescent="0.25">
      <c r="B34" s="18">
        <f>SUM(B31:B33)*60</f>
        <v>900</v>
      </c>
      <c r="C34" s="24">
        <f>SUM(C31:C33)</f>
        <v>158.68</v>
      </c>
      <c r="D34" s="41">
        <f>B34+C34</f>
        <v>1058.68</v>
      </c>
      <c r="E34" s="30" t="s">
        <v>17</v>
      </c>
      <c r="F34" s="31">
        <f>AVERAGE(D31:D33)</f>
        <v>352.89333333333337</v>
      </c>
      <c r="G34" s="40">
        <f>F34-300</f>
        <v>52.893333333333374</v>
      </c>
      <c r="H34" s="2"/>
      <c r="I34" s="66" t="s">
        <v>494</v>
      </c>
      <c r="J34" s="66">
        <f>J31*1.45</f>
        <v>511.69049999999999</v>
      </c>
      <c r="K34" s="77" t="s">
        <v>287</v>
      </c>
    </row>
    <row r="35" spans="1:15" ht="12" customHeight="1" x14ac:dyDescent="0.25">
      <c r="D35" s="2"/>
      <c r="E35" s="30"/>
      <c r="F35" s="4"/>
      <c r="H35" s="2"/>
      <c r="I35" s="32"/>
      <c r="J35" s="63"/>
      <c r="K35" s="78"/>
    </row>
    <row r="36" spans="1:15" ht="12" customHeight="1" x14ac:dyDescent="0.25">
      <c r="A36" s="96" t="s">
        <v>30</v>
      </c>
      <c r="B36" s="97"/>
      <c r="D36" s="2"/>
      <c r="E36" s="3" t="s">
        <v>6</v>
      </c>
      <c r="F36" s="5" t="s">
        <v>7</v>
      </c>
      <c r="H36" s="2"/>
      <c r="I36" s="5"/>
      <c r="J36" s="63"/>
      <c r="K36" s="78"/>
    </row>
    <row r="37" spans="1:15" ht="12" customHeight="1" x14ac:dyDescent="0.25">
      <c r="D37" s="2"/>
      <c r="E37" s="6" t="s">
        <v>8</v>
      </c>
      <c r="F37" s="7" t="s">
        <v>9</v>
      </c>
      <c r="G37" s="8" t="s">
        <v>10</v>
      </c>
      <c r="H37" s="9" t="s">
        <v>11</v>
      </c>
      <c r="I37" s="92" t="s">
        <v>8</v>
      </c>
      <c r="J37" s="93"/>
      <c r="K37" s="104"/>
    </row>
    <row r="38" spans="1:15" ht="13.2" x14ac:dyDescent="0.25">
      <c r="B38" s="11" t="s">
        <v>495</v>
      </c>
      <c r="C38" s="12" t="s">
        <v>13</v>
      </c>
      <c r="D38" s="2"/>
      <c r="E38" s="13"/>
      <c r="F38" s="14"/>
      <c r="G38" s="15"/>
      <c r="H38" s="16"/>
      <c r="I38" s="71"/>
      <c r="J38" s="63"/>
      <c r="K38" s="78"/>
    </row>
    <row r="39" spans="1:15" ht="13.2" x14ac:dyDescent="0.25">
      <c r="A39" s="18">
        <v>2019</v>
      </c>
      <c r="B39" s="19">
        <v>12</v>
      </c>
      <c r="C39" s="19">
        <v>45.97</v>
      </c>
      <c r="D39" s="25">
        <f>B39*60+C39</f>
        <v>765.97</v>
      </c>
      <c r="E39" s="22">
        <v>729.49</v>
      </c>
      <c r="F39" s="23">
        <f>E39*1%</f>
        <v>7.2949000000000002</v>
      </c>
      <c r="G39" s="24">
        <f>E39-F39</f>
        <v>722.19510000000002</v>
      </c>
      <c r="H39" s="25">
        <f>E39+F39</f>
        <v>736.78489999999999</v>
      </c>
      <c r="I39" s="66" t="s">
        <v>492</v>
      </c>
      <c r="J39" s="66">
        <v>765.97</v>
      </c>
      <c r="K39" s="77" t="s">
        <v>288</v>
      </c>
      <c r="N39" s="61"/>
      <c r="O39" s="62"/>
    </row>
    <row r="40" spans="1:15" ht="13.2" x14ac:dyDescent="0.25">
      <c r="A40" s="18">
        <v>2018</v>
      </c>
      <c r="B40" s="18">
        <v>12</v>
      </c>
      <c r="C40" s="18">
        <v>45.97</v>
      </c>
      <c r="D40" s="25">
        <f>B40*60+C40</f>
        <v>765.97</v>
      </c>
      <c r="E40" s="38" t="s">
        <v>31</v>
      </c>
      <c r="F40" s="4"/>
      <c r="G40" s="24">
        <f>G39-720</f>
        <v>2.1951000000000249</v>
      </c>
      <c r="H40" s="25">
        <f>H39-720</f>
        <v>16.784899999999993</v>
      </c>
      <c r="I40" s="66" t="s">
        <v>71</v>
      </c>
      <c r="J40" s="66">
        <f>J39*1.1</f>
        <v>842.56700000000012</v>
      </c>
      <c r="K40" s="77" t="s">
        <v>560</v>
      </c>
    </row>
    <row r="41" spans="1:15" ht="12" customHeight="1" x14ac:dyDescent="0.25">
      <c r="A41" s="18">
        <v>2017</v>
      </c>
      <c r="B41" s="18">
        <v>12</v>
      </c>
      <c r="C41" s="18">
        <v>45.97</v>
      </c>
      <c r="D41" s="25">
        <f>B41*60+C41</f>
        <v>765.97</v>
      </c>
      <c r="E41" s="13"/>
      <c r="F41" s="4"/>
      <c r="H41" s="2"/>
      <c r="I41" s="66" t="s">
        <v>493</v>
      </c>
      <c r="J41" s="66">
        <f>J39*1.25</f>
        <v>957.46250000000009</v>
      </c>
      <c r="K41" s="77" t="s">
        <v>425</v>
      </c>
    </row>
    <row r="42" spans="1:15" ht="12" customHeight="1" x14ac:dyDescent="0.25">
      <c r="B42" s="18">
        <f>SUM(B39:B41)*60</f>
        <v>2160</v>
      </c>
      <c r="C42" s="18">
        <f>SUM(C39:C41)</f>
        <v>137.91</v>
      </c>
      <c r="D42" s="25">
        <f>B42+(SUM(C39:C41))</f>
        <v>2297.91</v>
      </c>
      <c r="E42" s="30" t="s">
        <v>17</v>
      </c>
      <c r="F42" s="31">
        <f>AVERAGE(D39:D41)</f>
        <v>765.96999999999991</v>
      </c>
      <c r="G42" s="24">
        <f>F42-720</f>
        <v>45.969999999999914</v>
      </c>
      <c r="H42" s="2"/>
      <c r="I42" s="66" t="s">
        <v>494</v>
      </c>
      <c r="J42" s="66">
        <f>J39*1.45</f>
        <v>1110.6565000000001</v>
      </c>
      <c r="K42" s="77" t="s">
        <v>289</v>
      </c>
    </row>
    <row r="43" spans="1:15" ht="12" customHeight="1" x14ac:dyDescent="0.25">
      <c r="D43" s="2"/>
      <c r="E43" s="30"/>
      <c r="F43" s="4"/>
      <c r="H43" s="2"/>
      <c r="I43" s="32"/>
      <c r="J43" s="63"/>
      <c r="K43" s="78"/>
    </row>
    <row r="44" spans="1:15" ht="12" customHeight="1" x14ac:dyDescent="0.25">
      <c r="A44" s="100" t="s">
        <v>32</v>
      </c>
      <c r="B44" s="100"/>
      <c r="C44" s="100"/>
      <c r="D44" s="2"/>
      <c r="E44" s="3" t="s">
        <v>6</v>
      </c>
      <c r="F44" s="5" t="s">
        <v>7</v>
      </c>
      <c r="H44" s="2"/>
      <c r="I44" s="5"/>
      <c r="J44" s="63"/>
      <c r="K44" s="78"/>
    </row>
    <row r="45" spans="1:15" ht="12" customHeight="1" x14ac:dyDescent="0.25">
      <c r="D45" s="2"/>
      <c r="E45" s="6" t="s">
        <v>8</v>
      </c>
      <c r="F45" s="7" t="s">
        <v>9</v>
      </c>
      <c r="G45" s="8" t="s">
        <v>10</v>
      </c>
      <c r="H45" s="9" t="s">
        <v>11</v>
      </c>
      <c r="I45" s="92" t="s">
        <v>8</v>
      </c>
      <c r="J45" s="93"/>
      <c r="K45" s="104"/>
    </row>
    <row r="46" spans="1:15" ht="13.2" x14ac:dyDescent="0.25">
      <c r="B46" s="11" t="s">
        <v>495</v>
      </c>
      <c r="C46" s="12" t="s">
        <v>13</v>
      </c>
      <c r="D46" s="2"/>
      <c r="E46" s="43"/>
      <c r="F46" s="14"/>
      <c r="G46" s="15"/>
      <c r="H46" s="16"/>
      <c r="I46" s="71"/>
      <c r="J46" s="63" t="s">
        <v>556</v>
      </c>
      <c r="K46" s="78"/>
    </row>
    <row r="47" spans="1:15" ht="13.2" x14ac:dyDescent="0.25">
      <c r="A47" s="18">
        <v>2019</v>
      </c>
      <c r="B47" s="19">
        <v>21</v>
      </c>
      <c r="C47" s="20">
        <v>28.55</v>
      </c>
      <c r="D47" s="25">
        <f>B47*60+C47</f>
        <v>1288.55</v>
      </c>
      <c r="E47" s="44">
        <v>1227.19</v>
      </c>
      <c r="F47" s="23">
        <f>E47*1%</f>
        <v>12.2719</v>
      </c>
      <c r="G47" s="24">
        <f>E47-F47</f>
        <v>1214.9181000000001</v>
      </c>
      <c r="H47" s="25">
        <f>E47+F47</f>
        <v>1239.4619</v>
      </c>
      <c r="I47" s="66" t="s">
        <v>492</v>
      </c>
      <c r="J47" s="67">
        <v>1288.55</v>
      </c>
      <c r="K47" s="77" t="s">
        <v>290</v>
      </c>
      <c r="N47" s="61"/>
      <c r="O47" s="62"/>
    </row>
    <row r="48" spans="1:15" ht="13.2" x14ac:dyDescent="0.25">
      <c r="A48" s="18">
        <v>2018</v>
      </c>
      <c r="B48" s="18">
        <v>21</v>
      </c>
      <c r="C48" s="24">
        <v>28.55</v>
      </c>
      <c r="D48" s="25">
        <f>B48*60+C48</f>
        <v>1288.55</v>
      </c>
      <c r="E48" s="38" t="s">
        <v>178</v>
      </c>
      <c r="F48" s="4"/>
      <c r="G48" s="24">
        <f>G47-1200</f>
        <v>14.918100000000095</v>
      </c>
      <c r="H48" s="25">
        <f>H47-1200</f>
        <v>39.461900000000014</v>
      </c>
      <c r="I48" s="66" t="s">
        <v>71</v>
      </c>
      <c r="J48" s="67">
        <f>J47*1.1</f>
        <v>1417.405</v>
      </c>
      <c r="K48" s="77" t="s">
        <v>561</v>
      </c>
    </row>
    <row r="49" spans="1:15" ht="12" customHeight="1" x14ac:dyDescent="0.25">
      <c r="A49" s="18">
        <v>2017</v>
      </c>
      <c r="B49" s="18">
        <v>21</v>
      </c>
      <c r="C49" s="24">
        <v>28.55</v>
      </c>
      <c r="D49" s="25">
        <f>B49*60+C49</f>
        <v>1288.55</v>
      </c>
      <c r="E49" s="13"/>
      <c r="F49" s="4"/>
      <c r="H49" s="2"/>
      <c r="I49" s="66" t="s">
        <v>493</v>
      </c>
      <c r="J49" s="67">
        <f>J47*1.25</f>
        <v>1610.6875</v>
      </c>
      <c r="K49" s="77" t="s">
        <v>426</v>
      </c>
    </row>
    <row r="50" spans="1:15" ht="12" customHeight="1" x14ac:dyDescent="0.25">
      <c r="B50" s="18">
        <f>SUM(B47:B49)*60</f>
        <v>3780</v>
      </c>
      <c r="C50" s="24">
        <f>SUM(C47:C49)</f>
        <v>85.65</v>
      </c>
      <c r="D50" s="25">
        <f>B50+(SUM(C47:C49))</f>
        <v>3865.65</v>
      </c>
      <c r="E50" s="45" t="s">
        <v>17</v>
      </c>
      <c r="F50" s="31">
        <f>AVERAGE(D47:D49)</f>
        <v>1288.55</v>
      </c>
      <c r="G50" s="24">
        <f>F50-1200</f>
        <v>88.549999999999955</v>
      </c>
      <c r="H50" s="2"/>
      <c r="I50" s="66" t="s">
        <v>494</v>
      </c>
      <c r="J50" s="67">
        <f>J47*1.45</f>
        <v>1868.3974999999998</v>
      </c>
      <c r="K50" s="77" t="s">
        <v>291</v>
      </c>
    </row>
    <row r="51" spans="1:15" s="75" customFormat="1" ht="12" customHeight="1" x14ac:dyDescent="0.25">
      <c r="B51" s="76"/>
      <c r="C51" s="24"/>
      <c r="D51" s="25"/>
      <c r="E51" s="45"/>
      <c r="F51" s="31"/>
      <c r="G51" s="24"/>
      <c r="H51" s="2"/>
      <c r="I51" s="84"/>
      <c r="J51" s="85"/>
      <c r="K51" s="86"/>
    </row>
    <row r="52" spans="1:15" s="75" customFormat="1" ht="12" customHeight="1" x14ac:dyDescent="0.25">
      <c r="B52" s="76"/>
      <c r="C52" s="24"/>
      <c r="D52" s="25"/>
      <c r="E52" s="45"/>
      <c r="F52" s="31"/>
      <c r="G52" s="24"/>
      <c r="H52" s="2"/>
      <c r="I52" s="84"/>
      <c r="J52" s="85"/>
      <c r="K52" s="86"/>
    </row>
    <row r="53" spans="1:15" s="75" customFormat="1" ht="12" customHeight="1" x14ac:dyDescent="0.25">
      <c r="B53" s="76"/>
      <c r="C53" s="24"/>
      <c r="D53" s="25"/>
      <c r="E53" s="45"/>
      <c r="F53" s="31"/>
      <c r="G53" s="24"/>
      <c r="H53" s="2"/>
      <c r="I53" s="84"/>
      <c r="J53" s="85"/>
      <c r="K53" s="86"/>
    </row>
    <row r="54" spans="1:15" ht="12" customHeight="1" x14ac:dyDescent="0.25">
      <c r="D54" s="2"/>
      <c r="E54" s="30"/>
      <c r="F54" s="4"/>
      <c r="H54" s="2"/>
      <c r="I54" s="32"/>
      <c r="J54" s="63"/>
      <c r="K54" s="78"/>
    </row>
    <row r="55" spans="1:15" ht="12.75" customHeight="1" x14ac:dyDescent="0.25">
      <c r="A55" s="96" t="s">
        <v>20</v>
      </c>
      <c r="B55" s="97"/>
      <c r="D55" s="2"/>
      <c r="E55" s="3" t="s">
        <v>6</v>
      </c>
      <c r="F55" s="5" t="s">
        <v>7</v>
      </c>
      <c r="H55" s="2"/>
      <c r="I55" s="5"/>
      <c r="J55" s="63"/>
      <c r="K55" s="78"/>
    </row>
    <row r="56" spans="1:15" ht="12.75" customHeight="1" x14ac:dyDescent="0.25">
      <c r="D56" s="2"/>
      <c r="E56" s="6" t="s">
        <v>8</v>
      </c>
      <c r="F56" s="7" t="s">
        <v>9</v>
      </c>
      <c r="G56" s="8" t="s">
        <v>10</v>
      </c>
      <c r="H56" s="9" t="s">
        <v>11</v>
      </c>
      <c r="I56" s="92" t="s">
        <v>8</v>
      </c>
      <c r="J56" s="93"/>
      <c r="K56" s="104"/>
    </row>
    <row r="57" spans="1:15" ht="12.75" customHeight="1" x14ac:dyDescent="0.25">
      <c r="B57" s="11" t="s">
        <v>495</v>
      </c>
      <c r="C57" s="12" t="s">
        <v>13</v>
      </c>
      <c r="D57" s="2"/>
      <c r="E57" s="13"/>
      <c r="F57" s="14"/>
      <c r="G57" s="15"/>
      <c r="H57" s="16"/>
      <c r="I57" s="71"/>
      <c r="J57" s="63"/>
      <c r="K57" s="78"/>
    </row>
    <row r="58" spans="1:15" ht="12.75" customHeight="1" x14ac:dyDescent="0.25">
      <c r="A58" s="18">
        <v>2019</v>
      </c>
      <c r="B58" s="19">
        <v>0</v>
      </c>
      <c r="C58" s="20">
        <v>31.27</v>
      </c>
      <c r="D58" s="21">
        <f>B58*60+C58</f>
        <v>31.27</v>
      </c>
      <c r="E58" s="22">
        <v>31.89</v>
      </c>
      <c r="F58" s="23">
        <f>E58*1%</f>
        <v>0.31890000000000002</v>
      </c>
      <c r="G58" s="24">
        <f>E58-F58</f>
        <v>31.571100000000001</v>
      </c>
      <c r="H58" s="25">
        <f>E58+F58</f>
        <v>32.2089</v>
      </c>
      <c r="I58" s="66" t="s">
        <v>492</v>
      </c>
      <c r="J58" s="66">
        <v>31.48</v>
      </c>
      <c r="K58" s="77" t="s">
        <v>252</v>
      </c>
      <c r="N58" s="61"/>
      <c r="O58" s="62"/>
    </row>
    <row r="59" spans="1:15" ht="12.75" customHeight="1" x14ac:dyDescent="0.25">
      <c r="A59" s="18">
        <v>2018</v>
      </c>
      <c r="B59" s="18">
        <v>0</v>
      </c>
      <c r="C59" s="24">
        <v>31.66</v>
      </c>
      <c r="D59" s="21">
        <f>B59*60+C59</f>
        <v>31.66</v>
      </c>
      <c r="E59" s="26">
        <v>31.89</v>
      </c>
      <c r="F59" s="4"/>
      <c r="G59" s="24">
        <f>G58</f>
        <v>31.571100000000001</v>
      </c>
      <c r="H59" s="25">
        <f>H58</f>
        <v>32.2089</v>
      </c>
      <c r="I59" s="66" t="s">
        <v>71</v>
      </c>
      <c r="J59" s="67">
        <f>J58*1.1</f>
        <v>34.628</v>
      </c>
      <c r="K59" s="77" t="s">
        <v>562</v>
      </c>
    </row>
    <row r="60" spans="1:15" ht="12.75" customHeight="1" x14ac:dyDescent="0.25">
      <c r="A60" s="18">
        <v>2017</v>
      </c>
      <c r="B60" s="18">
        <v>0</v>
      </c>
      <c r="C60" s="24">
        <v>31.52</v>
      </c>
      <c r="D60" s="21">
        <f>B60*60+C60</f>
        <v>31.52</v>
      </c>
      <c r="E60" s="13"/>
      <c r="F60" s="4"/>
      <c r="H60" s="2"/>
      <c r="I60" s="66" t="s">
        <v>493</v>
      </c>
      <c r="J60" s="66">
        <f>J58*1.25</f>
        <v>39.35</v>
      </c>
      <c r="K60" s="77" t="s">
        <v>404</v>
      </c>
    </row>
    <row r="61" spans="1:15" ht="12.75" customHeight="1" x14ac:dyDescent="0.25">
      <c r="B61" s="18">
        <f>SUM(B58:B60)*60</f>
        <v>0</v>
      </c>
      <c r="C61" s="24">
        <f>SUM(C58:C60)</f>
        <v>94.45</v>
      </c>
      <c r="D61" s="25">
        <f>B61+(SUM(C58:C60))</f>
        <v>94.45</v>
      </c>
      <c r="E61" s="30" t="s">
        <v>17</v>
      </c>
      <c r="F61" s="31">
        <f>AVERAGE(D58:D60)</f>
        <v>31.483333333333334</v>
      </c>
      <c r="G61" s="24">
        <f>F61</f>
        <v>31.483333333333334</v>
      </c>
      <c r="H61" s="2"/>
      <c r="I61" s="66" t="s">
        <v>494</v>
      </c>
      <c r="J61" s="67">
        <f>J58*1.45</f>
        <v>45.646000000000001</v>
      </c>
      <c r="K61" s="77" t="s">
        <v>253</v>
      </c>
    </row>
    <row r="62" spans="1:15" ht="12.75" customHeight="1" x14ac:dyDescent="0.25">
      <c r="D62" s="2"/>
      <c r="E62" s="30"/>
      <c r="F62" s="32"/>
      <c r="H62" s="2"/>
      <c r="I62" s="32"/>
      <c r="J62" s="63"/>
      <c r="K62" s="78"/>
    </row>
    <row r="63" spans="1:15" ht="12.75" customHeight="1" x14ac:dyDescent="0.25">
      <c r="A63" s="100" t="s">
        <v>35</v>
      </c>
      <c r="B63" s="100"/>
      <c r="C63" s="100"/>
      <c r="D63" s="2"/>
      <c r="E63" s="3" t="s">
        <v>6</v>
      </c>
      <c r="F63" s="5" t="s">
        <v>7</v>
      </c>
      <c r="H63" s="2"/>
      <c r="I63" s="5"/>
      <c r="J63" s="63"/>
      <c r="K63" s="78"/>
    </row>
    <row r="64" spans="1:15" ht="12.75" customHeight="1" x14ac:dyDescent="0.25">
      <c r="D64" s="2"/>
      <c r="E64" s="6" t="s">
        <v>8</v>
      </c>
      <c r="F64" s="7" t="s">
        <v>9</v>
      </c>
      <c r="G64" s="8" t="s">
        <v>10</v>
      </c>
      <c r="H64" s="9" t="s">
        <v>11</v>
      </c>
      <c r="I64" s="92" t="s">
        <v>8</v>
      </c>
      <c r="J64" s="93"/>
      <c r="K64" s="104"/>
    </row>
    <row r="65" spans="1:15" ht="12.75" customHeight="1" x14ac:dyDescent="0.25">
      <c r="B65" s="11" t="s">
        <v>495</v>
      </c>
      <c r="C65" s="12" t="s">
        <v>13</v>
      </c>
      <c r="D65" s="2"/>
      <c r="E65" s="13"/>
      <c r="F65" s="14"/>
      <c r="G65" s="15"/>
      <c r="H65" s="16"/>
      <c r="I65" s="71"/>
      <c r="J65" s="63"/>
      <c r="K65" s="78"/>
    </row>
    <row r="66" spans="1:15" ht="12.75" customHeight="1" x14ac:dyDescent="0.25">
      <c r="A66" s="18">
        <v>2019</v>
      </c>
      <c r="B66" s="19">
        <v>1</v>
      </c>
      <c r="C66" s="20">
        <v>8.02</v>
      </c>
      <c r="D66" s="21">
        <f>B66*60+C66</f>
        <v>68.02</v>
      </c>
      <c r="E66" s="22">
        <v>67.290000000000006</v>
      </c>
      <c r="F66" s="23">
        <f>E66*1%</f>
        <v>0.67290000000000005</v>
      </c>
      <c r="G66" s="24">
        <f>E66-F66</f>
        <v>66.617100000000008</v>
      </c>
      <c r="H66" s="25">
        <f>E66+F66</f>
        <v>67.962900000000005</v>
      </c>
      <c r="I66" s="66" t="s">
        <v>492</v>
      </c>
      <c r="J66" s="66">
        <v>67.83</v>
      </c>
      <c r="K66" s="77" t="s">
        <v>206</v>
      </c>
      <c r="N66" s="61"/>
      <c r="O66" s="62"/>
    </row>
    <row r="67" spans="1:15" ht="12.75" customHeight="1" x14ac:dyDescent="0.25">
      <c r="A67" s="18">
        <v>2018</v>
      </c>
      <c r="B67" s="18">
        <v>1</v>
      </c>
      <c r="C67" s="24">
        <v>8.32</v>
      </c>
      <c r="D67" s="21">
        <f>B67*60+C67</f>
        <v>68.319999999999993</v>
      </c>
      <c r="E67" s="38" t="s">
        <v>36</v>
      </c>
      <c r="F67" s="4"/>
      <c r="G67" s="24">
        <f>G66-60</f>
        <v>6.6171000000000078</v>
      </c>
      <c r="H67" s="25">
        <f>H66-60</f>
        <v>7.9629000000000048</v>
      </c>
      <c r="I67" s="66" t="s">
        <v>71</v>
      </c>
      <c r="J67" s="67">
        <f>J66*1.1</f>
        <v>74.613</v>
      </c>
      <c r="K67" s="77" t="s">
        <v>563</v>
      </c>
    </row>
    <row r="68" spans="1:15" ht="12.75" customHeight="1" x14ac:dyDescent="0.25">
      <c r="A68" s="18">
        <v>2017</v>
      </c>
      <c r="B68" s="18">
        <v>1</v>
      </c>
      <c r="C68" s="24">
        <v>7.16</v>
      </c>
      <c r="D68" s="36">
        <f>B68*60+C68</f>
        <v>67.16</v>
      </c>
      <c r="E68" s="13"/>
      <c r="F68" s="4"/>
      <c r="H68" s="2"/>
      <c r="I68" s="66" t="s">
        <v>493</v>
      </c>
      <c r="J68" s="67">
        <f>J66*1.25</f>
        <v>84.787499999999994</v>
      </c>
      <c r="K68" s="77" t="s">
        <v>428</v>
      </c>
    </row>
    <row r="69" spans="1:15" ht="12.75" customHeight="1" x14ac:dyDescent="0.25">
      <c r="B69" s="18">
        <f>SUM(B66:B68)*60</f>
        <v>180</v>
      </c>
      <c r="C69" s="24">
        <f>SUM(C66:C68)</f>
        <v>23.5</v>
      </c>
      <c r="D69" s="25">
        <f>B69+(SUM(C66:C68))</f>
        <v>203.5</v>
      </c>
      <c r="E69" s="30" t="s">
        <v>17</v>
      </c>
      <c r="F69" s="31">
        <f>AVERAGE(D66:D68)</f>
        <v>67.833333333333329</v>
      </c>
      <c r="G69" s="24">
        <f>F69-60</f>
        <v>7.8333333333333286</v>
      </c>
      <c r="H69" s="2"/>
      <c r="I69" s="66" t="s">
        <v>494</v>
      </c>
      <c r="J69" s="67">
        <f>J66*1.45</f>
        <v>98.353499999999997</v>
      </c>
      <c r="K69" s="77" t="s">
        <v>292</v>
      </c>
    </row>
    <row r="70" spans="1:15" ht="12.75" customHeight="1" x14ac:dyDescent="0.25">
      <c r="D70" s="2"/>
      <c r="E70" s="30"/>
      <c r="F70" s="4"/>
      <c r="H70" s="2"/>
      <c r="I70" s="32"/>
      <c r="J70" s="63"/>
      <c r="K70" s="78"/>
    </row>
    <row r="71" spans="1:15" ht="12.75" customHeight="1" x14ac:dyDescent="0.25">
      <c r="A71" s="100" t="s">
        <v>37</v>
      </c>
      <c r="B71" s="100"/>
      <c r="C71" s="100"/>
      <c r="D71" s="2"/>
      <c r="E71" s="3" t="s">
        <v>6</v>
      </c>
      <c r="F71" s="5" t="s">
        <v>7</v>
      </c>
      <c r="H71" s="2"/>
      <c r="I71" s="5"/>
      <c r="J71" s="63"/>
      <c r="K71" s="78"/>
    </row>
    <row r="72" spans="1:15" ht="12.75" customHeight="1" x14ac:dyDescent="0.25">
      <c r="D72" s="2"/>
      <c r="E72" s="6" t="s">
        <v>8</v>
      </c>
      <c r="F72" s="7" t="s">
        <v>9</v>
      </c>
      <c r="G72" s="8" t="s">
        <v>10</v>
      </c>
      <c r="H72" s="9" t="s">
        <v>11</v>
      </c>
      <c r="I72" s="92" t="s">
        <v>8</v>
      </c>
      <c r="J72" s="93"/>
      <c r="K72" s="104"/>
    </row>
    <row r="73" spans="1:15" ht="12.75" customHeight="1" x14ac:dyDescent="0.25">
      <c r="B73" s="11" t="s">
        <v>495</v>
      </c>
      <c r="C73" s="12" t="s">
        <v>13</v>
      </c>
      <c r="D73" s="2"/>
      <c r="E73" s="13"/>
      <c r="F73" s="14"/>
      <c r="G73" s="15"/>
      <c r="H73" s="16"/>
      <c r="I73" s="71"/>
      <c r="J73" s="63"/>
      <c r="K73" s="78"/>
    </row>
    <row r="74" spans="1:15" ht="12.75" customHeight="1" x14ac:dyDescent="0.25">
      <c r="A74" s="18">
        <v>2019</v>
      </c>
      <c r="B74" s="19">
        <v>2</v>
      </c>
      <c r="C74" s="20">
        <v>30.44</v>
      </c>
      <c r="D74" s="21">
        <f>B74*60+C74</f>
        <v>150.44</v>
      </c>
      <c r="E74" s="22">
        <v>143.99</v>
      </c>
      <c r="F74" s="23">
        <f>E74*1%</f>
        <v>1.4399000000000002</v>
      </c>
      <c r="G74" s="24">
        <f>E74-F74</f>
        <v>142.55010000000001</v>
      </c>
      <c r="H74" s="25">
        <f>E74+F74</f>
        <v>145.4299</v>
      </c>
      <c r="I74" s="66" t="s">
        <v>492</v>
      </c>
      <c r="J74" s="66">
        <v>147.61000000000001</v>
      </c>
      <c r="K74" s="77" t="s">
        <v>293</v>
      </c>
      <c r="N74" s="61"/>
      <c r="O74" s="62"/>
    </row>
    <row r="75" spans="1:15" ht="12.75" customHeight="1" x14ac:dyDescent="0.25">
      <c r="A75" s="18">
        <v>2018</v>
      </c>
      <c r="B75" s="18">
        <v>2</v>
      </c>
      <c r="C75" s="24">
        <v>26.9</v>
      </c>
      <c r="D75" s="25">
        <f>B75*60+C75</f>
        <v>146.9</v>
      </c>
      <c r="E75" s="38" t="s">
        <v>38</v>
      </c>
      <c r="F75" s="4"/>
      <c r="G75" s="24">
        <f>G74-120</f>
        <v>22.550100000000015</v>
      </c>
      <c r="H75" s="25">
        <f>H74-120</f>
        <v>25.429900000000004</v>
      </c>
      <c r="I75" s="66" t="s">
        <v>71</v>
      </c>
      <c r="J75" s="66">
        <f>J74*1.1</f>
        <v>162.37100000000004</v>
      </c>
      <c r="K75" s="77" t="s">
        <v>564</v>
      </c>
    </row>
    <row r="76" spans="1:15" ht="12.75" customHeight="1" x14ac:dyDescent="0.25">
      <c r="A76" s="18">
        <v>2017</v>
      </c>
      <c r="B76" s="18">
        <v>2</v>
      </c>
      <c r="C76" s="24">
        <v>25.5</v>
      </c>
      <c r="D76" s="25">
        <f>B76*60+C76</f>
        <v>145.5</v>
      </c>
      <c r="E76" s="13"/>
      <c r="F76" s="4"/>
      <c r="H76" s="2"/>
      <c r="I76" s="66" t="s">
        <v>493</v>
      </c>
      <c r="J76" s="66">
        <f>J74*1.25</f>
        <v>184.51250000000002</v>
      </c>
      <c r="K76" s="77" t="s">
        <v>429</v>
      </c>
    </row>
    <row r="77" spans="1:15" ht="12.75" customHeight="1" x14ac:dyDescent="0.25">
      <c r="B77" s="18">
        <f>SUM(B74:B76)*60</f>
        <v>360</v>
      </c>
      <c r="C77" s="24">
        <f>SUM(C74:C76)</f>
        <v>82.84</v>
      </c>
      <c r="D77" s="25">
        <f>B77+(SUM(C74:C76))</f>
        <v>442.84000000000003</v>
      </c>
      <c r="E77" s="30" t="s">
        <v>17</v>
      </c>
      <c r="F77" s="31">
        <f>AVERAGE(D74:D76)</f>
        <v>147.61333333333334</v>
      </c>
      <c r="G77" s="24">
        <f>F77-120</f>
        <v>27.613333333333344</v>
      </c>
      <c r="H77" s="2"/>
      <c r="I77" s="66" t="s">
        <v>494</v>
      </c>
      <c r="J77" s="66">
        <f>J74*1.45</f>
        <v>214.03450000000001</v>
      </c>
      <c r="K77" s="77" t="s">
        <v>295</v>
      </c>
    </row>
    <row r="78" spans="1:15" ht="12.75" customHeight="1" x14ac:dyDescent="0.25">
      <c r="I78" s="80"/>
      <c r="J78" s="63"/>
      <c r="K78" s="78"/>
    </row>
    <row r="79" spans="1:15" ht="12.75" customHeight="1" x14ac:dyDescent="0.25">
      <c r="A79" s="100" t="s">
        <v>21</v>
      </c>
      <c r="B79" s="100"/>
      <c r="C79" s="100"/>
      <c r="D79" s="2"/>
      <c r="E79" s="3" t="s">
        <v>6</v>
      </c>
      <c r="F79" s="5" t="s">
        <v>7</v>
      </c>
      <c r="H79" s="2"/>
      <c r="I79" s="5"/>
      <c r="J79" s="63"/>
      <c r="K79" s="78"/>
    </row>
    <row r="80" spans="1:15" ht="12.75" customHeight="1" x14ac:dyDescent="0.25">
      <c r="D80" s="2"/>
      <c r="E80" s="6" t="s">
        <v>8</v>
      </c>
      <c r="F80" s="7" t="s">
        <v>9</v>
      </c>
      <c r="G80" s="8" t="s">
        <v>10</v>
      </c>
      <c r="H80" s="9" t="s">
        <v>11</v>
      </c>
      <c r="I80" s="92" t="s">
        <v>8</v>
      </c>
      <c r="J80" s="93"/>
      <c r="K80" s="104"/>
    </row>
    <row r="81" spans="1:15" ht="12.75" customHeight="1" x14ac:dyDescent="0.25">
      <c r="B81" s="11" t="s">
        <v>495</v>
      </c>
      <c r="C81" s="12" t="s">
        <v>13</v>
      </c>
      <c r="D81" s="2"/>
      <c r="E81" s="13"/>
      <c r="F81" s="14"/>
      <c r="G81" s="15"/>
      <c r="H81" s="16"/>
      <c r="I81" s="71"/>
      <c r="J81" s="63"/>
      <c r="K81" s="78"/>
    </row>
    <row r="82" spans="1:15" ht="12.75" customHeight="1" x14ac:dyDescent="0.25">
      <c r="A82" s="18">
        <v>2019</v>
      </c>
      <c r="B82" s="19">
        <v>0</v>
      </c>
      <c r="C82" s="20">
        <v>35.94</v>
      </c>
      <c r="D82" s="21">
        <f>B82*60+C82</f>
        <v>35.94</v>
      </c>
      <c r="E82" s="22">
        <v>36.19</v>
      </c>
      <c r="F82" s="23">
        <f>E82*1%</f>
        <v>0.3619</v>
      </c>
      <c r="G82" s="24">
        <f>E82-F82</f>
        <v>35.828099999999999</v>
      </c>
      <c r="H82" s="25">
        <f>E82+F82</f>
        <v>36.551899999999996</v>
      </c>
      <c r="I82" s="66" t="s">
        <v>492</v>
      </c>
      <c r="J82" s="66">
        <v>35.76</v>
      </c>
      <c r="K82" s="77" t="s">
        <v>296</v>
      </c>
      <c r="N82" s="61"/>
      <c r="O82" s="62"/>
    </row>
    <row r="83" spans="1:15" ht="12.75" customHeight="1" x14ac:dyDescent="0.25">
      <c r="A83" s="18">
        <v>2018</v>
      </c>
      <c r="B83" s="18">
        <v>0</v>
      </c>
      <c r="C83" s="24">
        <v>35.69</v>
      </c>
      <c r="D83" s="21">
        <f>B83*60+C83</f>
        <v>35.69</v>
      </c>
      <c r="E83" s="26">
        <v>36.19</v>
      </c>
      <c r="F83" s="4"/>
      <c r="G83" s="24">
        <f>G82</f>
        <v>35.828099999999999</v>
      </c>
      <c r="H83" s="25">
        <f>H82</f>
        <v>36.551899999999996</v>
      </c>
      <c r="I83" s="66" t="s">
        <v>71</v>
      </c>
      <c r="J83" s="67">
        <f>J82*1.1</f>
        <v>39.335999999999999</v>
      </c>
      <c r="K83" s="77" t="s">
        <v>404</v>
      </c>
    </row>
    <row r="84" spans="1:15" ht="12.75" customHeight="1" x14ac:dyDescent="0.25">
      <c r="A84" s="18">
        <v>2017</v>
      </c>
      <c r="B84" s="18">
        <v>0</v>
      </c>
      <c r="C84" s="24">
        <v>35.659999999999997</v>
      </c>
      <c r="D84" s="21">
        <f>B84*60+C84</f>
        <v>35.659999999999997</v>
      </c>
      <c r="E84" s="13"/>
      <c r="F84" s="4"/>
      <c r="H84" s="2"/>
      <c r="I84" s="66" t="s">
        <v>493</v>
      </c>
      <c r="J84" s="67">
        <f>J82*1.25</f>
        <v>44.699999999999996</v>
      </c>
      <c r="K84" s="77" t="s">
        <v>431</v>
      </c>
    </row>
    <row r="85" spans="1:15" ht="12.75" customHeight="1" x14ac:dyDescent="0.25">
      <c r="B85" s="18">
        <f>SUM(B82:B84)*60</f>
        <v>0</v>
      </c>
      <c r="C85" s="24">
        <f>SUM(C82:C84)</f>
        <v>107.28999999999999</v>
      </c>
      <c r="D85" s="25">
        <f>B85+(SUM(C82:C84))</f>
        <v>107.28999999999999</v>
      </c>
      <c r="E85" s="30" t="s">
        <v>17</v>
      </c>
      <c r="F85" s="31">
        <f>AVERAGE(D82:D84)</f>
        <v>35.763333333333328</v>
      </c>
      <c r="G85" s="24">
        <f>F85</f>
        <v>35.763333333333328</v>
      </c>
      <c r="H85" s="2"/>
      <c r="I85" s="66" t="s">
        <v>494</v>
      </c>
      <c r="J85" s="67">
        <f>J82*1.45</f>
        <v>51.851999999999997</v>
      </c>
      <c r="K85" s="77" t="s">
        <v>250</v>
      </c>
    </row>
    <row r="86" spans="1:15" ht="12.75" customHeight="1" x14ac:dyDescent="0.25">
      <c r="D86" s="2"/>
      <c r="E86" s="30"/>
      <c r="F86" s="32"/>
      <c r="H86" s="2"/>
      <c r="I86" s="32"/>
      <c r="J86" s="63"/>
      <c r="K86" s="78"/>
    </row>
    <row r="87" spans="1:15" ht="12.75" customHeight="1" x14ac:dyDescent="0.25">
      <c r="A87" s="100" t="s">
        <v>39</v>
      </c>
      <c r="B87" s="100"/>
      <c r="C87" s="100"/>
      <c r="D87" s="2"/>
      <c r="E87" s="3" t="s">
        <v>6</v>
      </c>
      <c r="F87" s="5" t="s">
        <v>7</v>
      </c>
      <c r="H87" s="2"/>
      <c r="I87" s="5"/>
      <c r="J87" s="63"/>
      <c r="K87" s="78"/>
    </row>
    <row r="88" spans="1:15" ht="12.75" customHeight="1" x14ac:dyDescent="0.25">
      <c r="D88" s="2"/>
      <c r="E88" s="6" t="s">
        <v>8</v>
      </c>
      <c r="F88" s="7" t="s">
        <v>9</v>
      </c>
      <c r="G88" s="8" t="s">
        <v>10</v>
      </c>
      <c r="H88" s="9" t="s">
        <v>11</v>
      </c>
      <c r="I88" s="92" t="s">
        <v>8</v>
      </c>
      <c r="J88" s="93"/>
      <c r="K88" s="104"/>
    </row>
    <row r="89" spans="1:15" ht="12.75" customHeight="1" x14ac:dyDescent="0.25">
      <c r="B89" s="11" t="s">
        <v>495</v>
      </c>
      <c r="C89" s="12" t="s">
        <v>13</v>
      </c>
      <c r="D89" s="2"/>
      <c r="E89" s="13"/>
      <c r="F89" s="14"/>
      <c r="G89" s="15"/>
      <c r="H89" s="16"/>
      <c r="I89" s="71"/>
      <c r="J89" s="63"/>
      <c r="K89" s="78"/>
    </row>
    <row r="90" spans="1:15" ht="12.75" customHeight="1" x14ac:dyDescent="0.25">
      <c r="A90" s="18">
        <v>2019</v>
      </c>
      <c r="B90" s="19">
        <v>1</v>
      </c>
      <c r="C90" s="20">
        <v>18.850000000000001</v>
      </c>
      <c r="D90" s="21">
        <f>B90*60+C90</f>
        <v>78.849999999999994</v>
      </c>
      <c r="E90" s="22">
        <v>77.290000000000006</v>
      </c>
      <c r="F90" s="23">
        <f>E90*1%</f>
        <v>0.77290000000000003</v>
      </c>
      <c r="G90" s="24">
        <f>E90-F90</f>
        <v>76.517099999999999</v>
      </c>
      <c r="H90" s="25">
        <f>E90+F90</f>
        <v>78.062900000000013</v>
      </c>
      <c r="I90" s="66" t="s">
        <v>492</v>
      </c>
      <c r="J90" s="66">
        <v>77.73</v>
      </c>
      <c r="K90" s="77" t="s">
        <v>297</v>
      </c>
      <c r="N90" s="61"/>
      <c r="O90" s="62"/>
    </row>
    <row r="91" spans="1:15" ht="12.75" customHeight="1" x14ac:dyDescent="0.25">
      <c r="A91" s="18">
        <v>2018</v>
      </c>
      <c r="B91" s="18">
        <v>1</v>
      </c>
      <c r="C91" s="24">
        <v>17.260000000000002</v>
      </c>
      <c r="D91" s="21">
        <f>B91*60+C91</f>
        <v>77.260000000000005</v>
      </c>
      <c r="E91" s="38" t="s">
        <v>40</v>
      </c>
      <c r="F91" s="4"/>
      <c r="G91" s="24">
        <f>G90-60</f>
        <v>16.517099999999999</v>
      </c>
      <c r="H91" s="25">
        <f>H90-60</f>
        <v>18.062900000000013</v>
      </c>
      <c r="I91" s="66" t="s">
        <v>71</v>
      </c>
      <c r="J91" s="67">
        <f>J90*1.1</f>
        <v>85.503000000000014</v>
      </c>
      <c r="K91" s="77" t="s">
        <v>565</v>
      </c>
    </row>
    <row r="92" spans="1:15" ht="12.75" customHeight="1" x14ac:dyDescent="0.25">
      <c r="A92" s="18">
        <v>2017</v>
      </c>
      <c r="B92" s="18">
        <v>1</v>
      </c>
      <c r="C92" s="24">
        <v>17.09</v>
      </c>
      <c r="D92" s="36">
        <f>B92*60+C92</f>
        <v>77.09</v>
      </c>
      <c r="E92" s="13"/>
      <c r="F92" s="4"/>
      <c r="H92" s="2"/>
      <c r="I92" s="66" t="s">
        <v>493</v>
      </c>
      <c r="J92" s="67">
        <f>J90*1.25</f>
        <v>97.162500000000009</v>
      </c>
      <c r="K92" s="77" t="s">
        <v>432</v>
      </c>
    </row>
    <row r="93" spans="1:15" ht="12.75" customHeight="1" x14ac:dyDescent="0.25">
      <c r="B93" s="18">
        <f>SUM(B90:B92)*60</f>
        <v>180</v>
      </c>
      <c r="C93" s="24">
        <f>SUM(C90:C92)</f>
        <v>53.2</v>
      </c>
      <c r="D93" s="25">
        <f>B93+(SUM(C90:C92))</f>
        <v>233.2</v>
      </c>
      <c r="E93" s="30" t="s">
        <v>17</v>
      </c>
      <c r="F93" s="31">
        <f>AVERAGE(D90:D92)</f>
        <v>77.733333333333334</v>
      </c>
      <c r="G93" s="24">
        <f>F93-60</f>
        <v>17.733333333333334</v>
      </c>
      <c r="H93" s="2"/>
      <c r="I93" s="66" t="s">
        <v>494</v>
      </c>
      <c r="J93" s="66">
        <f>J90*1.45</f>
        <v>112.7085</v>
      </c>
      <c r="K93" s="77" t="s">
        <v>298</v>
      </c>
    </row>
    <row r="94" spans="1:15" ht="12.75" customHeight="1" x14ac:dyDescent="0.25">
      <c r="D94" s="2"/>
      <c r="E94" s="30"/>
      <c r="F94" s="4"/>
      <c r="H94" s="2"/>
      <c r="I94" s="32"/>
      <c r="J94" s="63"/>
      <c r="K94" s="78"/>
    </row>
    <row r="95" spans="1:15" ht="12.75" customHeight="1" x14ac:dyDescent="0.25">
      <c r="A95" s="100" t="s">
        <v>41</v>
      </c>
      <c r="B95" s="100"/>
      <c r="C95" s="100"/>
      <c r="D95" s="2"/>
      <c r="E95" s="3" t="s">
        <v>6</v>
      </c>
      <c r="F95" s="5" t="s">
        <v>7</v>
      </c>
      <c r="H95" s="2"/>
      <c r="I95" s="5"/>
      <c r="J95" s="63"/>
      <c r="K95" s="78"/>
    </row>
    <row r="96" spans="1:15" ht="12.75" customHeight="1" x14ac:dyDescent="0.25">
      <c r="D96" s="2"/>
      <c r="E96" s="6" t="s">
        <v>8</v>
      </c>
      <c r="F96" s="7" t="s">
        <v>9</v>
      </c>
      <c r="G96" s="8" t="s">
        <v>10</v>
      </c>
      <c r="H96" s="9" t="s">
        <v>11</v>
      </c>
      <c r="I96" s="92" t="s">
        <v>8</v>
      </c>
      <c r="J96" s="93"/>
      <c r="K96" s="104"/>
    </row>
    <row r="97" spans="1:15" ht="12.75" customHeight="1" x14ac:dyDescent="0.25">
      <c r="B97" s="11" t="s">
        <v>495</v>
      </c>
      <c r="C97" s="12" t="s">
        <v>13</v>
      </c>
      <c r="D97" s="2"/>
      <c r="E97" s="13"/>
      <c r="F97" s="14"/>
      <c r="G97" s="15"/>
      <c r="H97" s="16"/>
      <c r="I97" s="71"/>
      <c r="J97" s="63"/>
      <c r="K97" s="78"/>
    </row>
    <row r="98" spans="1:15" ht="12.75" customHeight="1" x14ac:dyDescent="0.25">
      <c r="A98" s="18">
        <v>2019</v>
      </c>
      <c r="B98" s="19">
        <v>2</v>
      </c>
      <c r="C98" s="20">
        <v>48.3</v>
      </c>
      <c r="D98" s="21">
        <f>B98*60+C98</f>
        <v>168.3</v>
      </c>
      <c r="E98" s="22">
        <v>166.19</v>
      </c>
      <c r="F98" s="23">
        <f>E98*1%</f>
        <v>1.6618999999999999</v>
      </c>
      <c r="G98" s="24">
        <f>E98-F98</f>
        <v>164.52809999999999</v>
      </c>
      <c r="H98" s="25">
        <f>E98+F98</f>
        <v>167.8519</v>
      </c>
      <c r="I98" s="66" t="s">
        <v>492</v>
      </c>
      <c r="J98" s="66">
        <v>167.18</v>
      </c>
      <c r="K98" s="77" t="s">
        <v>299</v>
      </c>
      <c r="N98" s="61"/>
      <c r="O98" s="62"/>
    </row>
    <row r="99" spans="1:15" ht="12.75" customHeight="1" x14ac:dyDescent="0.25">
      <c r="A99" s="18">
        <v>2018</v>
      </c>
      <c r="B99" s="18">
        <v>2</v>
      </c>
      <c r="C99" s="24">
        <v>47.16</v>
      </c>
      <c r="D99" s="25">
        <f>B99*60+C99</f>
        <v>167.16</v>
      </c>
      <c r="E99" s="38" t="s">
        <v>42</v>
      </c>
      <c r="F99" s="4"/>
      <c r="G99" s="24">
        <f>G98-120</f>
        <v>44.528099999999995</v>
      </c>
      <c r="H99" s="25">
        <f>H98-120</f>
        <v>47.851900000000001</v>
      </c>
      <c r="I99" s="66" t="s">
        <v>71</v>
      </c>
      <c r="J99" s="67">
        <f>J98*1.1</f>
        <v>183.89800000000002</v>
      </c>
      <c r="K99" s="77" t="s">
        <v>566</v>
      </c>
    </row>
    <row r="100" spans="1:15" ht="12.75" customHeight="1" x14ac:dyDescent="0.25">
      <c r="A100" s="18">
        <v>2017</v>
      </c>
      <c r="B100" s="18">
        <v>2</v>
      </c>
      <c r="C100" s="24">
        <v>46.09</v>
      </c>
      <c r="D100" s="25">
        <f>B100*60+C100</f>
        <v>166.09</v>
      </c>
      <c r="E100" s="13"/>
      <c r="F100" s="4"/>
      <c r="H100" s="2"/>
      <c r="I100" s="66" t="s">
        <v>493</v>
      </c>
      <c r="J100" s="66">
        <f>J98*1.25</f>
        <v>208.97500000000002</v>
      </c>
      <c r="K100" s="77" t="s">
        <v>433</v>
      </c>
    </row>
    <row r="101" spans="1:15" ht="12.75" customHeight="1" x14ac:dyDescent="0.25">
      <c r="B101" s="18">
        <f>SUM(B98:B100)*60</f>
        <v>360</v>
      </c>
      <c r="C101" s="24">
        <f>SUM(C98:C100)</f>
        <v>141.55000000000001</v>
      </c>
      <c r="D101" s="25">
        <f>B101+(SUM(C98:C100))</f>
        <v>501.55</v>
      </c>
      <c r="E101" s="30" t="s">
        <v>17</v>
      </c>
      <c r="F101" s="31">
        <f>AVERAGE(D98:D100)</f>
        <v>167.18333333333337</v>
      </c>
      <c r="G101" s="24">
        <f>F101-120</f>
        <v>47.183333333333366</v>
      </c>
      <c r="H101" s="2"/>
      <c r="I101" s="66" t="s">
        <v>494</v>
      </c>
      <c r="J101" s="66">
        <f>J98*1.45</f>
        <v>242.411</v>
      </c>
      <c r="K101" s="77" t="s">
        <v>301</v>
      </c>
    </row>
    <row r="102" spans="1:15" ht="12.75" customHeight="1" x14ac:dyDescent="0.25">
      <c r="I102" s="80"/>
      <c r="J102" s="63"/>
      <c r="K102" s="78"/>
    </row>
    <row r="103" spans="1:15" s="75" customFormat="1" ht="12.75" customHeight="1" x14ac:dyDescent="0.25">
      <c r="I103" s="63"/>
    </row>
    <row r="104" spans="1:15" s="75" customFormat="1" ht="12.75" customHeight="1" x14ac:dyDescent="0.25">
      <c r="I104" s="63"/>
    </row>
    <row r="105" spans="1:15" s="75" customFormat="1" ht="12.75" customHeight="1" x14ac:dyDescent="0.25">
      <c r="I105" s="63"/>
    </row>
    <row r="106" spans="1:15" s="75" customFormat="1" ht="12.75" customHeight="1" x14ac:dyDescent="0.25">
      <c r="I106" s="63"/>
    </row>
    <row r="107" spans="1:15" s="75" customFormat="1" ht="12.75" customHeight="1" x14ac:dyDescent="0.25">
      <c r="I107" s="63"/>
    </row>
    <row r="108" spans="1:15" ht="12.75" customHeight="1" x14ac:dyDescent="0.25">
      <c r="A108" s="96" t="s">
        <v>22</v>
      </c>
      <c r="B108" s="97"/>
      <c r="D108" s="2"/>
      <c r="E108" s="3" t="s">
        <v>6</v>
      </c>
      <c r="F108" s="5" t="s">
        <v>7</v>
      </c>
      <c r="H108" s="2"/>
      <c r="I108" s="5"/>
      <c r="J108" s="63"/>
      <c r="K108" s="78"/>
    </row>
    <row r="109" spans="1:15" ht="12.75" customHeight="1" x14ac:dyDescent="0.25">
      <c r="D109" s="2"/>
      <c r="E109" s="6" t="s">
        <v>8</v>
      </c>
      <c r="F109" s="7" t="s">
        <v>9</v>
      </c>
      <c r="G109" s="8" t="s">
        <v>10</v>
      </c>
      <c r="H109" s="9" t="s">
        <v>11</v>
      </c>
      <c r="I109" s="92" t="s">
        <v>8</v>
      </c>
      <c r="J109" s="93"/>
      <c r="K109" s="104"/>
    </row>
    <row r="110" spans="1:15" ht="12.75" customHeight="1" x14ac:dyDescent="0.25">
      <c r="B110" s="11" t="s">
        <v>495</v>
      </c>
      <c r="C110" s="12" t="s">
        <v>13</v>
      </c>
      <c r="D110" s="2"/>
      <c r="E110" s="13"/>
      <c r="F110" s="14"/>
      <c r="G110" s="15"/>
      <c r="H110" s="16"/>
      <c r="I110" s="71"/>
      <c r="J110" s="63"/>
      <c r="K110" s="78"/>
    </row>
    <row r="111" spans="1:15" ht="12.75" customHeight="1" x14ac:dyDescent="0.25">
      <c r="A111" s="18">
        <v>2019</v>
      </c>
      <c r="B111" s="19">
        <v>0</v>
      </c>
      <c r="C111" s="20">
        <v>30.29</v>
      </c>
      <c r="D111" s="21">
        <f>B111*60+C111</f>
        <v>30.29</v>
      </c>
      <c r="E111" s="22">
        <v>30.49</v>
      </c>
      <c r="F111" s="23">
        <f>E111*1%</f>
        <v>0.3049</v>
      </c>
      <c r="G111" s="24">
        <f>E111-F111</f>
        <v>30.185099999999998</v>
      </c>
      <c r="H111" s="25">
        <f>E111+F111</f>
        <v>30.794899999999998</v>
      </c>
      <c r="I111" s="66" t="s">
        <v>492</v>
      </c>
      <c r="J111" s="66">
        <v>30.21</v>
      </c>
      <c r="K111" s="77" t="s">
        <v>302</v>
      </c>
      <c r="N111" s="61"/>
      <c r="O111" s="62"/>
    </row>
    <row r="112" spans="1:15" ht="12.75" customHeight="1" x14ac:dyDescent="0.25">
      <c r="A112" s="18">
        <v>2018</v>
      </c>
      <c r="B112" s="18">
        <v>0</v>
      </c>
      <c r="C112" s="24">
        <v>30.27</v>
      </c>
      <c r="D112" s="21">
        <f>B112*60+C112</f>
        <v>30.27</v>
      </c>
      <c r="E112" s="26">
        <v>30.49</v>
      </c>
      <c r="F112" s="4"/>
      <c r="G112" s="24">
        <f>G111</f>
        <v>30.185099999999998</v>
      </c>
      <c r="H112" s="25">
        <f>H111</f>
        <v>30.794899999999998</v>
      </c>
      <c r="I112" s="66" t="s">
        <v>71</v>
      </c>
      <c r="J112" s="67">
        <f>J111*1.1</f>
        <v>33.231000000000002</v>
      </c>
      <c r="K112" s="77" t="s">
        <v>97</v>
      </c>
    </row>
    <row r="113" spans="1:15" ht="12.75" customHeight="1" x14ac:dyDescent="0.25">
      <c r="A113" s="18">
        <v>2017</v>
      </c>
      <c r="B113" s="18">
        <v>0</v>
      </c>
      <c r="C113" s="24">
        <v>30.07</v>
      </c>
      <c r="D113" s="21">
        <f>B113*60+C113</f>
        <v>30.07</v>
      </c>
      <c r="E113" s="13"/>
      <c r="F113" s="4"/>
      <c r="H113" s="2"/>
      <c r="I113" s="66" t="s">
        <v>493</v>
      </c>
      <c r="J113" s="67">
        <f>J111*1.25</f>
        <v>37.762500000000003</v>
      </c>
      <c r="K113" s="77" t="s">
        <v>434</v>
      </c>
    </row>
    <row r="114" spans="1:15" ht="12.75" customHeight="1" x14ac:dyDescent="0.25">
      <c r="B114" s="18">
        <f>SUM(B111:B113)*60</f>
        <v>0</v>
      </c>
      <c r="C114" s="24">
        <f>SUM(C111:C113)</f>
        <v>90.63</v>
      </c>
      <c r="D114" s="25">
        <f>B114+(SUM(C111:C113))</f>
        <v>90.63</v>
      </c>
      <c r="E114" s="30" t="s">
        <v>17</v>
      </c>
      <c r="F114" s="31">
        <f>AVERAGE(D111:D113)</f>
        <v>30.209999999999997</v>
      </c>
      <c r="G114" s="24">
        <f>F114</f>
        <v>30.209999999999997</v>
      </c>
      <c r="H114" s="2"/>
      <c r="I114" s="66" t="s">
        <v>494</v>
      </c>
      <c r="J114" s="67">
        <f>J111*1.45</f>
        <v>43.804499999999997</v>
      </c>
      <c r="K114" s="77" t="s">
        <v>304</v>
      </c>
    </row>
    <row r="115" spans="1:15" ht="12.75" customHeight="1" x14ac:dyDescent="0.25">
      <c r="D115" s="2"/>
      <c r="E115" s="30"/>
      <c r="F115" s="32"/>
      <c r="H115" s="2"/>
      <c r="I115" s="32"/>
      <c r="J115" s="63"/>
      <c r="K115" s="78"/>
    </row>
    <row r="116" spans="1:15" ht="12.75" customHeight="1" x14ac:dyDescent="0.25">
      <c r="A116" s="96" t="s">
        <v>43</v>
      </c>
      <c r="B116" s="97"/>
      <c r="D116" s="2"/>
      <c r="E116" s="3" t="s">
        <v>6</v>
      </c>
      <c r="F116" s="5" t="s">
        <v>7</v>
      </c>
      <c r="H116" s="2"/>
      <c r="I116" s="5"/>
      <c r="J116" s="63"/>
      <c r="K116" s="78"/>
    </row>
    <row r="117" spans="1:15" ht="12.75" customHeight="1" x14ac:dyDescent="0.25">
      <c r="D117" s="2"/>
      <c r="E117" s="6" t="s">
        <v>8</v>
      </c>
      <c r="F117" s="7" t="s">
        <v>9</v>
      </c>
      <c r="G117" s="8" t="s">
        <v>10</v>
      </c>
      <c r="H117" s="9" t="s">
        <v>11</v>
      </c>
      <c r="I117" s="92" t="s">
        <v>8</v>
      </c>
      <c r="J117" s="93"/>
      <c r="K117" s="104"/>
    </row>
    <row r="118" spans="1:15" ht="12.75" customHeight="1" x14ac:dyDescent="0.25">
      <c r="B118" s="11" t="s">
        <v>495</v>
      </c>
      <c r="C118" s="12" t="s">
        <v>13</v>
      </c>
      <c r="D118" s="2"/>
      <c r="E118" s="13"/>
      <c r="F118" s="14"/>
      <c r="G118" s="15"/>
      <c r="H118" s="16"/>
      <c r="I118" s="71"/>
      <c r="J118" s="63"/>
      <c r="K118" s="78"/>
    </row>
    <row r="119" spans="1:15" ht="12.75" customHeight="1" x14ac:dyDescent="0.25">
      <c r="A119" s="18">
        <v>2019</v>
      </c>
      <c r="B119" s="19">
        <v>1</v>
      </c>
      <c r="C119" s="20">
        <v>7.81</v>
      </c>
      <c r="D119" s="21">
        <f>B119*60+C119</f>
        <v>67.81</v>
      </c>
      <c r="E119" s="22">
        <v>67.290000000000006</v>
      </c>
      <c r="F119" s="23">
        <f>E119*1%</f>
        <v>0.67290000000000005</v>
      </c>
      <c r="G119" s="24">
        <f>E119-F119</f>
        <v>66.617100000000008</v>
      </c>
      <c r="H119" s="25">
        <f>E119+F119</f>
        <v>67.962900000000005</v>
      </c>
      <c r="I119" s="66" t="s">
        <v>492</v>
      </c>
      <c r="J119" s="66">
        <v>67.459999999999994</v>
      </c>
      <c r="K119" s="77" t="s">
        <v>305</v>
      </c>
      <c r="N119" s="61"/>
      <c r="O119" s="62"/>
    </row>
    <row r="120" spans="1:15" ht="12.75" customHeight="1" x14ac:dyDescent="0.25">
      <c r="A120" s="18">
        <v>2018</v>
      </c>
      <c r="B120" s="18">
        <v>1</v>
      </c>
      <c r="C120" s="24">
        <v>7.68</v>
      </c>
      <c r="D120" s="21">
        <f>B120*60+C120</f>
        <v>67.680000000000007</v>
      </c>
      <c r="E120" s="38" t="s">
        <v>36</v>
      </c>
      <c r="F120" s="4"/>
      <c r="G120" s="24">
        <f>G119-60</f>
        <v>6.6171000000000078</v>
      </c>
      <c r="H120" s="25">
        <f>H119-60</f>
        <v>7.9629000000000048</v>
      </c>
      <c r="I120" s="66" t="s">
        <v>71</v>
      </c>
      <c r="J120" s="67">
        <f>J119*1.1</f>
        <v>74.206000000000003</v>
      </c>
      <c r="K120" s="77" t="s">
        <v>567</v>
      </c>
    </row>
    <row r="121" spans="1:15" ht="12.75" customHeight="1" x14ac:dyDescent="0.25">
      <c r="A121" s="18">
        <v>2017</v>
      </c>
      <c r="B121" s="18">
        <v>1</v>
      </c>
      <c r="C121" s="24">
        <v>6.88</v>
      </c>
      <c r="D121" s="36">
        <f>B121*60+C121</f>
        <v>66.88</v>
      </c>
      <c r="E121" s="13"/>
      <c r="F121" s="4"/>
      <c r="H121" s="2"/>
      <c r="I121" s="66" t="s">
        <v>493</v>
      </c>
      <c r="J121" s="67">
        <f>J119*1.25</f>
        <v>84.324999999999989</v>
      </c>
      <c r="K121" s="77" t="s">
        <v>435</v>
      </c>
    </row>
    <row r="122" spans="1:15" ht="12.75" customHeight="1" x14ac:dyDescent="0.25">
      <c r="B122" s="18">
        <f>SUM(B119:B121)*60</f>
        <v>180</v>
      </c>
      <c r="C122" s="24">
        <f>SUM(C119:C121)</f>
        <v>22.369999999999997</v>
      </c>
      <c r="D122" s="25">
        <f>B122+(SUM(C119:C121))</f>
        <v>202.37</v>
      </c>
      <c r="E122" s="30" t="s">
        <v>17</v>
      </c>
      <c r="F122" s="31">
        <f>AVERAGE(D119:D121)</f>
        <v>67.456666666666663</v>
      </c>
      <c r="G122" s="24">
        <f>F122-60</f>
        <v>7.4566666666666634</v>
      </c>
      <c r="H122" s="2"/>
      <c r="I122" s="66" t="s">
        <v>494</v>
      </c>
      <c r="J122" s="67">
        <f>J119*1.45</f>
        <v>97.816999999999993</v>
      </c>
      <c r="K122" s="77" t="s">
        <v>307</v>
      </c>
    </row>
    <row r="123" spans="1:15" ht="12.75" customHeight="1" x14ac:dyDescent="0.25">
      <c r="D123" s="2"/>
      <c r="E123" s="30"/>
      <c r="F123" s="4"/>
      <c r="H123" s="2"/>
      <c r="I123" s="32"/>
      <c r="J123" s="63"/>
      <c r="K123" s="78"/>
    </row>
    <row r="124" spans="1:15" ht="12.75" customHeight="1" x14ac:dyDescent="0.25">
      <c r="A124" s="96" t="s">
        <v>44</v>
      </c>
      <c r="B124" s="97"/>
      <c r="D124" s="2"/>
      <c r="E124" s="3" t="s">
        <v>6</v>
      </c>
      <c r="F124" s="5" t="s">
        <v>7</v>
      </c>
      <c r="H124" s="2"/>
      <c r="I124" s="5"/>
      <c r="J124" s="63"/>
      <c r="K124" s="78"/>
    </row>
    <row r="125" spans="1:15" ht="12.75" customHeight="1" x14ac:dyDescent="0.25">
      <c r="D125" s="2"/>
      <c r="E125" s="6" t="s">
        <v>8</v>
      </c>
      <c r="F125" s="7" t="s">
        <v>9</v>
      </c>
      <c r="G125" s="8" t="s">
        <v>10</v>
      </c>
      <c r="H125" s="9" t="s">
        <v>11</v>
      </c>
      <c r="I125" s="92" t="s">
        <v>8</v>
      </c>
      <c r="J125" s="93"/>
      <c r="K125" s="104"/>
    </row>
    <row r="126" spans="1:15" ht="12.75" customHeight="1" x14ac:dyDescent="0.25">
      <c r="B126" s="11" t="s">
        <v>495</v>
      </c>
      <c r="C126" s="12" t="s">
        <v>13</v>
      </c>
      <c r="D126" s="2"/>
      <c r="E126" s="13"/>
      <c r="F126" s="14"/>
      <c r="G126" s="15"/>
      <c r="H126" s="16"/>
      <c r="I126" s="71"/>
      <c r="J126" s="63"/>
      <c r="K126" s="78"/>
    </row>
    <row r="127" spans="1:15" ht="12.75" customHeight="1" x14ac:dyDescent="0.25">
      <c r="A127" s="18">
        <v>2019</v>
      </c>
      <c r="B127" s="19">
        <v>2</v>
      </c>
      <c r="C127" s="20">
        <v>45.19</v>
      </c>
      <c r="D127" s="21">
        <f>B127*60+C127</f>
        <v>165.19</v>
      </c>
      <c r="E127" s="22">
        <v>151.38999999999999</v>
      </c>
      <c r="F127" s="23">
        <f>E127*1%</f>
        <v>1.5138999999999998</v>
      </c>
      <c r="G127" s="24">
        <f>E127-F127</f>
        <v>149.87609999999998</v>
      </c>
      <c r="H127" s="25">
        <f>E127+F127</f>
        <v>152.90389999999999</v>
      </c>
      <c r="I127" s="66" t="s">
        <v>492</v>
      </c>
      <c r="J127" s="66">
        <v>158.47999999999999</v>
      </c>
      <c r="K127" s="77" t="s">
        <v>308</v>
      </c>
      <c r="N127" s="61"/>
      <c r="O127" s="62"/>
    </row>
    <row r="128" spans="1:15" ht="12.75" customHeight="1" x14ac:dyDescent="0.25">
      <c r="A128" s="18">
        <v>2018</v>
      </c>
      <c r="B128" s="18">
        <v>2</v>
      </c>
      <c r="C128" s="24">
        <v>37.700000000000003</v>
      </c>
      <c r="D128" s="25">
        <f>B128*60+C128</f>
        <v>157.69999999999999</v>
      </c>
      <c r="E128" s="38" t="s">
        <v>45</v>
      </c>
      <c r="F128" s="4"/>
      <c r="G128" s="24">
        <f>G127-120</f>
        <v>29.87609999999998</v>
      </c>
      <c r="H128" s="25">
        <f>H127-120</f>
        <v>32.903899999999993</v>
      </c>
      <c r="I128" s="66" t="s">
        <v>71</v>
      </c>
      <c r="J128" s="66">
        <f>J127*1.1</f>
        <v>174.328</v>
      </c>
      <c r="K128" s="77" t="s">
        <v>568</v>
      </c>
    </row>
    <row r="129" spans="1:15" ht="12.75" customHeight="1" x14ac:dyDescent="0.25">
      <c r="A129" s="18">
        <v>2017</v>
      </c>
      <c r="B129" s="18">
        <v>2</v>
      </c>
      <c r="C129" s="24">
        <v>32.549999999999997</v>
      </c>
      <c r="D129" s="25">
        <f>B129*60+C129</f>
        <v>152.55000000000001</v>
      </c>
      <c r="E129" s="13"/>
      <c r="F129" s="4"/>
      <c r="H129" s="2"/>
      <c r="I129" s="66" t="s">
        <v>493</v>
      </c>
      <c r="J129" s="66">
        <f>J127*1.25</f>
        <v>198.1</v>
      </c>
      <c r="K129" s="77" t="s">
        <v>436</v>
      </c>
    </row>
    <row r="130" spans="1:15" ht="12.75" customHeight="1" x14ac:dyDescent="0.25">
      <c r="B130" s="18">
        <f>SUM(B127:B129)*60</f>
        <v>360</v>
      </c>
      <c r="C130" s="24">
        <f>SUM(C127:C129)</f>
        <v>115.44</v>
      </c>
      <c r="D130" s="25">
        <f>B130+(SUM(C127:C129))</f>
        <v>475.44</v>
      </c>
      <c r="E130" s="30" t="s">
        <v>17</v>
      </c>
      <c r="F130" s="31">
        <f>AVERAGE(D127:D129)</f>
        <v>158.47999999999999</v>
      </c>
      <c r="G130" s="24">
        <f>F130-120</f>
        <v>38.47999999999999</v>
      </c>
      <c r="H130" s="2"/>
      <c r="I130" s="66" t="s">
        <v>494</v>
      </c>
      <c r="J130" s="66">
        <f>J127*1.45</f>
        <v>229.79599999999999</v>
      </c>
      <c r="K130" s="77" t="s">
        <v>309</v>
      </c>
    </row>
    <row r="131" spans="1:15" ht="12.75" customHeight="1" x14ac:dyDescent="0.25">
      <c r="I131" s="80"/>
      <c r="J131" s="63"/>
      <c r="K131" s="78"/>
    </row>
    <row r="132" spans="1:15" ht="12.75" customHeight="1" x14ac:dyDescent="0.25">
      <c r="A132" s="100" t="s">
        <v>23</v>
      </c>
      <c r="B132" s="100"/>
      <c r="C132" s="100"/>
      <c r="D132" s="2"/>
      <c r="E132" s="3" t="s">
        <v>6</v>
      </c>
      <c r="F132" s="5" t="s">
        <v>7</v>
      </c>
      <c r="H132" s="2"/>
      <c r="I132" s="5"/>
      <c r="J132" s="63"/>
      <c r="K132" s="78"/>
    </row>
    <row r="133" spans="1:15" ht="12.75" customHeight="1" x14ac:dyDescent="0.25">
      <c r="D133" s="2"/>
      <c r="E133" s="6" t="s">
        <v>8</v>
      </c>
      <c r="F133" s="7" t="s">
        <v>9</v>
      </c>
      <c r="G133" s="8" t="s">
        <v>10</v>
      </c>
      <c r="H133" s="9" t="s">
        <v>11</v>
      </c>
      <c r="I133" s="92" t="s">
        <v>8</v>
      </c>
      <c r="J133" s="93"/>
      <c r="K133" s="104"/>
    </row>
    <row r="134" spans="1:15" ht="12.75" customHeight="1" x14ac:dyDescent="0.25">
      <c r="B134" s="11" t="s">
        <v>12</v>
      </c>
      <c r="C134" s="12" t="s">
        <v>13</v>
      </c>
      <c r="D134" s="2"/>
      <c r="E134" s="13"/>
      <c r="F134" s="14"/>
      <c r="G134" s="15"/>
      <c r="H134" s="16"/>
      <c r="I134" s="71"/>
      <c r="J134" s="63"/>
      <c r="K134" s="78"/>
    </row>
    <row r="135" spans="1:15" ht="12.75" customHeight="1" x14ac:dyDescent="0.25">
      <c r="A135" s="18">
        <v>2019</v>
      </c>
      <c r="B135" s="19">
        <v>1</v>
      </c>
      <c r="C135" s="20">
        <v>9.02</v>
      </c>
      <c r="D135" s="21">
        <f>B135*60+C135</f>
        <v>69.02</v>
      </c>
      <c r="E135" s="22">
        <v>67.989999999999995</v>
      </c>
      <c r="F135" s="23">
        <f>E135*1%</f>
        <v>0.67989999999999995</v>
      </c>
      <c r="G135" s="24">
        <f>E135-F135</f>
        <v>67.310099999999991</v>
      </c>
      <c r="H135" s="25">
        <f>E135+F135</f>
        <v>68.669899999999998</v>
      </c>
      <c r="I135" s="66" t="s">
        <v>492</v>
      </c>
      <c r="J135" s="66">
        <v>68.48</v>
      </c>
      <c r="K135" s="77" t="s">
        <v>310</v>
      </c>
      <c r="N135" s="61"/>
      <c r="O135" s="62"/>
    </row>
    <row r="136" spans="1:15" ht="12.75" customHeight="1" x14ac:dyDescent="0.25">
      <c r="A136" s="18">
        <v>2018</v>
      </c>
      <c r="B136" s="18">
        <v>1</v>
      </c>
      <c r="C136" s="24">
        <v>8.7100000000000009</v>
      </c>
      <c r="D136" s="21">
        <f>B136*60+C136</f>
        <v>68.710000000000008</v>
      </c>
      <c r="E136" s="38" t="s">
        <v>24</v>
      </c>
      <c r="F136" s="4"/>
      <c r="G136" s="24">
        <f>G135</f>
        <v>67.310099999999991</v>
      </c>
      <c r="H136" s="25">
        <f>H135</f>
        <v>68.669899999999998</v>
      </c>
      <c r="I136" s="66" t="s">
        <v>71</v>
      </c>
      <c r="J136" s="67">
        <f>J135*1.1</f>
        <v>75.328000000000017</v>
      </c>
      <c r="K136" s="77" t="s">
        <v>427</v>
      </c>
    </row>
    <row r="137" spans="1:15" ht="12.75" customHeight="1" x14ac:dyDescent="0.25">
      <c r="A137" s="18">
        <v>2017</v>
      </c>
      <c r="B137" s="18">
        <v>1</v>
      </c>
      <c r="C137" s="24">
        <v>7.71</v>
      </c>
      <c r="D137" s="36">
        <f>B137*60+C137</f>
        <v>67.709999999999994</v>
      </c>
      <c r="E137" s="13"/>
      <c r="F137" s="4"/>
      <c r="H137" s="2"/>
      <c r="I137" s="66" t="s">
        <v>493</v>
      </c>
      <c r="J137" s="67">
        <f>J135*1.25</f>
        <v>85.600000000000009</v>
      </c>
      <c r="K137" s="77" t="s">
        <v>242</v>
      </c>
    </row>
    <row r="138" spans="1:15" ht="12.75" customHeight="1" x14ac:dyDescent="0.25">
      <c r="B138" s="18">
        <f>SUM(B135:B137)*60</f>
        <v>180</v>
      </c>
      <c r="C138" s="24">
        <f>SUM(C135:C137)</f>
        <v>25.44</v>
      </c>
      <c r="D138" s="25">
        <f>B138+(SUM(C135:C137))</f>
        <v>205.44</v>
      </c>
      <c r="E138" s="30" t="s">
        <v>17</v>
      </c>
      <c r="F138" s="31">
        <f>AVERAGE(D135:D137)</f>
        <v>68.48</v>
      </c>
      <c r="G138" s="24">
        <f>F138-60</f>
        <v>8.480000000000004</v>
      </c>
      <c r="H138" s="2"/>
      <c r="I138" s="66" t="s">
        <v>494</v>
      </c>
      <c r="J138" s="67">
        <f>J135*1.45</f>
        <v>99.296000000000006</v>
      </c>
      <c r="K138" s="77" t="s">
        <v>312</v>
      </c>
    </row>
    <row r="139" spans="1:15" ht="12.75" customHeight="1" x14ac:dyDescent="0.25">
      <c r="D139" s="2"/>
      <c r="E139" s="30"/>
      <c r="F139" s="4"/>
      <c r="H139" s="2"/>
      <c r="I139" s="32"/>
      <c r="J139" s="63"/>
      <c r="K139" s="78"/>
    </row>
    <row r="140" spans="1:15" ht="12.75" customHeight="1" x14ac:dyDescent="0.25">
      <c r="A140" s="100" t="s">
        <v>46</v>
      </c>
      <c r="B140" s="100"/>
      <c r="C140" s="100"/>
      <c r="D140" s="2"/>
      <c r="E140" s="3" t="s">
        <v>6</v>
      </c>
      <c r="F140" s="5" t="s">
        <v>7</v>
      </c>
      <c r="H140" s="2"/>
      <c r="I140" s="5"/>
      <c r="J140" s="63"/>
      <c r="K140" s="78"/>
    </row>
    <row r="141" spans="1:15" ht="12.75" customHeight="1" x14ac:dyDescent="0.25">
      <c r="D141" s="2"/>
      <c r="E141" s="6" t="s">
        <v>8</v>
      </c>
      <c r="F141" s="7" t="s">
        <v>9</v>
      </c>
      <c r="G141" s="8" t="s">
        <v>10</v>
      </c>
      <c r="H141" s="9" t="s">
        <v>11</v>
      </c>
      <c r="I141" s="92" t="s">
        <v>8</v>
      </c>
      <c r="J141" s="93"/>
      <c r="K141" s="104"/>
    </row>
    <row r="142" spans="1:15" ht="12.75" customHeight="1" x14ac:dyDescent="0.25">
      <c r="B142" s="11" t="s">
        <v>12</v>
      </c>
      <c r="C142" s="12" t="s">
        <v>13</v>
      </c>
      <c r="D142" s="2"/>
      <c r="E142" s="13"/>
      <c r="F142" s="14"/>
      <c r="G142" s="15"/>
      <c r="H142" s="16"/>
      <c r="I142" s="71"/>
      <c r="J142" s="63"/>
      <c r="K142" s="78"/>
    </row>
    <row r="143" spans="1:15" ht="12.75" customHeight="1" x14ac:dyDescent="0.25">
      <c r="A143" s="18">
        <v>2019</v>
      </c>
      <c r="B143" s="19">
        <v>2</v>
      </c>
      <c r="C143" s="20">
        <v>33.630000000000003</v>
      </c>
      <c r="D143" s="21">
        <f>B143*60+C143</f>
        <v>153.63</v>
      </c>
      <c r="E143" s="22">
        <v>144.99</v>
      </c>
      <c r="F143" s="23">
        <f>E143*1%</f>
        <v>1.4499000000000002</v>
      </c>
      <c r="G143" s="24">
        <f>E143-F143</f>
        <v>143.5401</v>
      </c>
      <c r="H143" s="25">
        <f>E143+F143</f>
        <v>146.43990000000002</v>
      </c>
      <c r="I143" s="66" t="s">
        <v>492</v>
      </c>
      <c r="J143" s="66">
        <v>149.86000000000001</v>
      </c>
      <c r="K143" s="77" t="s">
        <v>313</v>
      </c>
      <c r="N143" s="61"/>
      <c r="O143" s="62"/>
    </row>
    <row r="144" spans="1:15" ht="12.75" customHeight="1" x14ac:dyDescent="0.25">
      <c r="A144" s="18">
        <v>2018</v>
      </c>
      <c r="B144" s="18">
        <v>2</v>
      </c>
      <c r="C144" s="24">
        <v>28.65</v>
      </c>
      <c r="D144" s="25">
        <f>B144*60+C144</f>
        <v>148.65</v>
      </c>
      <c r="E144" s="38" t="s">
        <v>47</v>
      </c>
      <c r="F144" s="4"/>
      <c r="G144" s="24">
        <f>G143-120</f>
        <v>23.540099999999995</v>
      </c>
      <c r="H144" s="25">
        <f>H143-120</f>
        <v>26.439900000000023</v>
      </c>
      <c r="I144" s="66" t="s">
        <v>71</v>
      </c>
      <c r="J144" s="66">
        <f>J143*1.1</f>
        <v>164.84600000000003</v>
      </c>
      <c r="K144" s="77" t="s">
        <v>569</v>
      </c>
    </row>
    <row r="145" spans="1:15" ht="12.75" customHeight="1" x14ac:dyDescent="0.25">
      <c r="A145" s="18">
        <v>2017</v>
      </c>
      <c r="B145" s="18">
        <v>2</v>
      </c>
      <c r="C145" s="24">
        <v>27.29</v>
      </c>
      <c r="D145" s="25">
        <f>B145*60+C145</f>
        <v>147.29</v>
      </c>
      <c r="E145" s="13"/>
      <c r="F145" s="4"/>
      <c r="H145" s="2"/>
      <c r="I145" s="66" t="s">
        <v>493</v>
      </c>
      <c r="J145" s="66">
        <f>J143*1.25</f>
        <v>187.32500000000002</v>
      </c>
      <c r="K145" s="77" t="s">
        <v>437</v>
      </c>
    </row>
    <row r="146" spans="1:15" ht="12.75" customHeight="1" x14ac:dyDescent="0.25">
      <c r="B146" s="18">
        <f>SUM(B143:B145)*60</f>
        <v>360</v>
      </c>
      <c r="C146" s="24">
        <f>SUM(C143:C145)</f>
        <v>89.57</v>
      </c>
      <c r="D146" s="25">
        <f>B146+(SUM(C143:C145))</f>
        <v>449.57</v>
      </c>
      <c r="E146" s="30" t="s">
        <v>17</v>
      </c>
      <c r="F146" s="31">
        <f>AVERAGE(D143:D145)</f>
        <v>149.85666666666665</v>
      </c>
      <c r="G146" s="24">
        <f>F146-120</f>
        <v>29.856666666666655</v>
      </c>
      <c r="H146" s="2"/>
      <c r="I146" s="66" t="s">
        <v>494</v>
      </c>
      <c r="J146" s="67">
        <f>J143*1.45</f>
        <v>217.29700000000003</v>
      </c>
      <c r="K146" s="77" t="s">
        <v>300</v>
      </c>
    </row>
    <row r="147" spans="1:15" ht="12.75" customHeight="1" x14ac:dyDescent="0.25">
      <c r="D147" s="2"/>
      <c r="E147" s="30"/>
      <c r="F147" s="4"/>
      <c r="H147" s="2"/>
      <c r="I147" s="32"/>
      <c r="J147" s="63"/>
      <c r="K147" s="78"/>
    </row>
    <row r="148" spans="1:15" ht="12.75" customHeight="1" x14ac:dyDescent="0.25">
      <c r="A148" s="100" t="s">
        <v>48</v>
      </c>
      <c r="B148" s="100"/>
      <c r="C148" s="100"/>
      <c r="D148" s="2"/>
      <c r="E148" s="3" t="s">
        <v>6</v>
      </c>
      <c r="F148" s="5" t="s">
        <v>7</v>
      </c>
      <c r="H148" s="2"/>
      <c r="I148" s="5"/>
      <c r="J148" s="63"/>
      <c r="K148" s="78"/>
    </row>
    <row r="149" spans="1:15" ht="12.75" customHeight="1" x14ac:dyDescent="0.25">
      <c r="D149" s="2"/>
      <c r="E149" s="6" t="s">
        <v>8</v>
      </c>
      <c r="F149" s="7" t="s">
        <v>9</v>
      </c>
      <c r="G149" s="8" t="s">
        <v>10</v>
      </c>
      <c r="H149" s="9" t="s">
        <v>11</v>
      </c>
      <c r="I149" s="92" t="s">
        <v>8</v>
      </c>
      <c r="J149" s="93"/>
      <c r="K149" s="104"/>
    </row>
    <row r="150" spans="1:15" ht="12.75" customHeight="1" x14ac:dyDescent="0.25">
      <c r="B150" s="11" t="s">
        <v>12</v>
      </c>
      <c r="C150" s="12" t="s">
        <v>13</v>
      </c>
      <c r="D150" s="2"/>
      <c r="E150" s="13"/>
      <c r="F150" s="14"/>
      <c r="G150" s="15"/>
      <c r="H150" s="16"/>
      <c r="I150" s="71"/>
      <c r="J150" s="63" t="s">
        <v>556</v>
      </c>
      <c r="K150" s="78"/>
    </row>
    <row r="151" spans="1:15" ht="12.75" customHeight="1" x14ac:dyDescent="0.25">
      <c r="A151" s="18">
        <v>2019</v>
      </c>
      <c r="B151" s="15">
        <v>5</v>
      </c>
      <c r="C151" s="19">
        <v>22.92</v>
      </c>
      <c r="D151" s="2">
        <f>B151*60+C151</f>
        <v>322.92</v>
      </c>
      <c r="E151" s="10">
        <v>319.19</v>
      </c>
      <c r="F151" s="23">
        <f>E151*1%</f>
        <v>3.1919</v>
      </c>
      <c r="G151" s="24">
        <f>E151-F151</f>
        <v>315.99810000000002</v>
      </c>
      <c r="H151" s="25">
        <f>E151+F151</f>
        <v>322.38189999999997</v>
      </c>
      <c r="I151" s="66" t="s">
        <v>492</v>
      </c>
      <c r="J151" s="66">
        <v>335.15</v>
      </c>
      <c r="K151" s="77" t="s">
        <v>316</v>
      </c>
      <c r="N151" s="61"/>
      <c r="O151" s="62"/>
    </row>
    <row r="152" spans="1:15" ht="12.75" customHeight="1" x14ac:dyDescent="0.25">
      <c r="A152" s="18">
        <v>2018</v>
      </c>
      <c r="B152" s="1">
        <v>6</v>
      </c>
      <c r="C152" s="18">
        <v>33.31</v>
      </c>
      <c r="D152" s="2">
        <f>B152*60+C152</f>
        <v>393.31</v>
      </c>
      <c r="E152" s="38" t="s">
        <v>49</v>
      </c>
      <c r="F152" s="4"/>
      <c r="G152" s="40">
        <f>G151-300</f>
        <v>15.998100000000022</v>
      </c>
      <c r="H152" s="41">
        <f>H151-300</f>
        <v>22.381899999999973</v>
      </c>
      <c r="I152" s="66" t="s">
        <v>71</v>
      </c>
      <c r="J152" s="66">
        <f>J151*1.1</f>
        <v>368.66500000000002</v>
      </c>
      <c r="K152" s="77" t="s">
        <v>570</v>
      </c>
    </row>
    <row r="153" spans="1:15" ht="12.75" customHeight="1" x14ac:dyDescent="0.25">
      <c r="A153" s="18">
        <v>2017</v>
      </c>
      <c r="B153" s="1">
        <v>5</v>
      </c>
      <c r="C153" s="24">
        <v>17.850000000000001</v>
      </c>
      <c r="D153" s="2">
        <f>B153*60+C153</f>
        <v>317.85000000000002</v>
      </c>
      <c r="E153" s="13"/>
      <c r="F153" s="4"/>
      <c r="H153" s="2"/>
      <c r="I153" s="66" t="s">
        <v>493</v>
      </c>
      <c r="J153" s="66">
        <f>J151*1.25</f>
        <v>418.9375</v>
      </c>
      <c r="K153" s="77" t="s">
        <v>438</v>
      </c>
    </row>
    <row r="154" spans="1:15" ht="12.75" customHeight="1" x14ac:dyDescent="0.25">
      <c r="B154" s="18">
        <f>SUM(B151:B153)*60</f>
        <v>960</v>
      </c>
      <c r="C154" s="24">
        <f>SUM(C151:C153)</f>
        <v>74.080000000000013</v>
      </c>
      <c r="D154" s="41">
        <f>B154+C154</f>
        <v>1034.08</v>
      </c>
      <c r="E154" s="30" t="s">
        <v>17</v>
      </c>
      <c r="F154" s="31">
        <f>AVERAGE(D151:D153)</f>
        <v>344.69333333333333</v>
      </c>
      <c r="G154" s="40">
        <f>F154-300</f>
        <v>44.693333333333328</v>
      </c>
      <c r="H154" s="2"/>
      <c r="I154" s="66" t="s">
        <v>494</v>
      </c>
      <c r="J154" s="66">
        <f>J151*1.45</f>
        <v>485.96749999999997</v>
      </c>
      <c r="K154" s="77" t="s">
        <v>317</v>
      </c>
    </row>
    <row r="155" spans="1:15" ht="12.75" customHeight="1" x14ac:dyDescent="0.25">
      <c r="D155" s="2"/>
      <c r="E155" s="30"/>
      <c r="F155" s="4"/>
      <c r="H155" s="2"/>
      <c r="I155" s="32"/>
      <c r="J155" s="63"/>
      <c r="K155" s="78"/>
    </row>
  </sheetData>
  <mergeCells count="40">
    <mergeCell ref="A4:B4"/>
    <mergeCell ref="B2:I2"/>
    <mergeCell ref="A3:B3"/>
    <mergeCell ref="I3:K3"/>
    <mergeCell ref="A116:B116"/>
    <mergeCell ref="I72:K72"/>
    <mergeCell ref="I80:K80"/>
    <mergeCell ref="I5:K5"/>
    <mergeCell ref="I13:K13"/>
    <mergeCell ref="I21:K21"/>
    <mergeCell ref="I29:K29"/>
    <mergeCell ref="I37:K37"/>
    <mergeCell ref="A124:B124"/>
    <mergeCell ref="A148:C148"/>
    <mergeCell ref="A108:B108"/>
    <mergeCell ref="A12:B12"/>
    <mergeCell ref="A20:B20"/>
    <mergeCell ref="A28:B28"/>
    <mergeCell ref="A36:B36"/>
    <mergeCell ref="A55:B55"/>
    <mergeCell ref="A44:C44"/>
    <mergeCell ref="A63:C63"/>
    <mergeCell ref="A71:C71"/>
    <mergeCell ref="A79:C79"/>
    <mergeCell ref="I149:K149"/>
    <mergeCell ref="A1:K1"/>
    <mergeCell ref="I117:K117"/>
    <mergeCell ref="I125:K125"/>
    <mergeCell ref="A132:C132"/>
    <mergeCell ref="I133:K133"/>
    <mergeCell ref="I141:K141"/>
    <mergeCell ref="A140:C140"/>
    <mergeCell ref="A87:C87"/>
    <mergeCell ref="I88:K88"/>
    <mergeCell ref="I96:K96"/>
    <mergeCell ref="A95:C95"/>
    <mergeCell ref="I109:K109"/>
    <mergeCell ref="I45:K45"/>
    <mergeCell ref="I56:K56"/>
    <mergeCell ref="I64:K64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M155"/>
  <sheetViews>
    <sheetView view="pageLayout" zoomScaleNormal="100" workbookViewId="0">
      <selection activeCell="K15" sqref="K15"/>
    </sheetView>
  </sheetViews>
  <sheetFormatPr defaultColWidth="14.33203125" defaultRowHeight="12.75" customHeight="1" x14ac:dyDescent="0.25"/>
  <cols>
    <col min="1" max="1" width="7.33203125" style="1" customWidth="1"/>
    <col min="2" max="2" width="5.33203125" style="1" customWidth="1"/>
    <col min="3" max="4" width="9" style="1" customWidth="1"/>
    <col min="5" max="5" width="12.44140625" style="1" customWidth="1"/>
    <col min="6" max="6" width="10.88671875" style="1" customWidth="1"/>
    <col min="7" max="8" width="7.6640625" style="1" customWidth="1"/>
    <col min="9" max="9" width="9.33203125" style="1" customWidth="1"/>
    <col min="10" max="10" width="7.6640625" style="1" customWidth="1"/>
    <col min="11" max="11" width="8.88671875" style="1" customWidth="1"/>
    <col min="12" max="16384" width="14.33203125" style="1"/>
  </cols>
  <sheetData>
    <row r="1" spans="1:13" ht="15" customHeight="1" x14ac:dyDescent="0.25">
      <c r="A1" s="95" t="s">
        <v>25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3" ht="20.25" customHeight="1" x14ac:dyDescent="0.25">
      <c r="B2" s="98"/>
      <c r="C2" s="97"/>
      <c r="D2" s="97"/>
      <c r="E2" s="97"/>
      <c r="F2" s="97"/>
      <c r="G2" s="97"/>
      <c r="H2" s="97"/>
      <c r="I2" s="97"/>
    </row>
    <row r="3" spans="1:13" ht="12" customHeight="1" x14ac:dyDescent="0.25">
      <c r="A3" s="99" t="s">
        <v>4</v>
      </c>
      <c r="B3" s="97"/>
      <c r="D3" s="2"/>
      <c r="E3" s="3">
        <v>2019</v>
      </c>
      <c r="F3" s="4"/>
      <c r="H3" s="2"/>
      <c r="I3" s="101">
        <v>2020</v>
      </c>
      <c r="J3" s="102"/>
      <c r="K3" s="105"/>
    </row>
    <row r="4" spans="1:13" ht="12" customHeight="1" x14ac:dyDescent="0.25">
      <c r="A4" s="96" t="s">
        <v>5</v>
      </c>
      <c r="B4" s="97"/>
      <c r="D4" s="2"/>
      <c r="E4" s="3" t="s">
        <v>6</v>
      </c>
      <c r="F4" s="5" t="s">
        <v>7</v>
      </c>
      <c r="H4" s="2"/>
      <c r="I4" s="5"/>
      <c r="J4" s="63"/>
      <c r="K4" s="78"/>
    </row>
    <row r="5" spans="1:13" ht="12" customHeight="1" x14ac:dyDescent="0.25">
      <c r="D5" s="2"/>
      <c r="E5" s="6" t="s">
        <v>8</v>
      </c>
      <c r="F5" s="7" t="s">
        <v>9</v>
      </c>
      <c r="G5" s="8" t="s">
        <v>10</v>
      </c>
      <c r="H5" s="9" t="s">
        <v>11</v>
      </c>
      <c r="I5" s="92" t="s">
        <v>8</v>
      </c>
      <c r="J5" s="93"/>
      <c r="K5" s="104"/>
    </row>
    <row r="6" spans="1:13" ht="12" customHeight="1" x14ac:dyDescent="0.25">
      <c r="B6" s="11" t="s">
        <v>495</v>
      </c>
      <c r="C6" s="12" t="s">
        <v>13</v>
      </c>
      <c r="D6" s="2"/>
      <c r="E6" s="13"/>
      <c r="F6" s="14"/>
      <c r="G6" s="15"/>
      <c r="H6" s="16"/>
      <c r="I6" s="71"/>
      <c r="J6" s="63"/>
      <c r="K6" s="78"/>
    </row>
    <row r="7" spans="1:13" ht="12" customHeight="1" x14ac:dyDescent="0.25">
      <c r="A7" s="18">
        <v>2019</v>
      </c>
      <c r="B7" s="19">
        <v>0</v>
      </c>
      <c r="C7" s="20">
        <v>27.59</v>
      </c>
      <c r="D7" s="21">
        <f>B7*60+C7</f>
        <v>27.59</v>
      </c>
      <c r="E7" s="22">
        <v>27.49</v>
      </c>
      <c r="F7" s="23">
        <f>E7*1%</f>
        <v>0.27489999999999998</v>
      </c>
      <c r="G7" s="24">
        <f>E7-F7</f>
        <v>27.2151</v>
      </c>
      <c r="H7" s="25">
        <f>E7+F7</f>
        <v>27.764899999999997</v>
      </c>
      <c r="I7" s="66" t="s">
        <v>492</v>
      </c>
      <c r="J7" s="66">
        <v>27.76</v>
      </c>
      <c r="K7" s="77" t="s">
        <v>318</v>
      </c>
      <c r="L7" s="61"/>
      <c r="M7" s="62"/>
    </row>
    <row r="8" spans="1:13" ht="12" customHeight="1" x14ac:dyDescent="0.25">
      <c r="A8" s="18">
        <v>2018</v>
      </c>
      <c r="B8" s="18">
        <v>0</v>
      </c>
      <c r="C8" s="24">
        <v>27.89</v>
      </c>
      <c r="D8" s="21">
        <f>B8*60+C8</f>
        <v>27.89</v>
      </c>
      <c r="E8" s="26">
        <v>27.49</v>
      </c>
      <c r="F8" s="4"/>
      <c r="G8" s="24">
        <f>G7</f>
        <v>27.2151</v>
      </c>
      <c r="H8" s="25">
        <f>H7</f>
        <v>27.764899999999997</v>
      </c>
      <c r="I8" s="66" t="s">
        <v>71</v>
      </c>
      <c r="J8" s="67">
        <f>J7*1.1</f>
        <v>30.536000000000005</v>
      </c>
      <c r="K8" s="77" t="s">
        <v>571</v>
      </c>
    </row>
    <row r="9" spans="1:13" ht="12" customHeight="1" x14ac:dyDescent="0.25">
      <c r="A9" s="18">
        <v>2017</v>
      </c>
      <c r="B9" s="18">
        <v>0</v>
      </c>
      <c r="C9" s="24">
        <v>27.8</v>
      </c>
      <c r="D9" s="21">
        <f>B9*60+C9</f>
        <v>27.8</v>
      </c>
      <c r="E9" s="13"/>
      <c r="F9" s="4"/>
      <c r="H9" s="2"/>
      <c r="I9" s="66" t="s">
        <v>493</v>
      </c>
      <c r="J9" s="67">
        <f>J7*1.25</f>
        <v>34.700000000000003</v>
      </c>
      <c r="K9" s="77" t="s">
        <v>303</v>
      </c>
    </row>
    <row r="10" spans="1:13" ht="12" customHeight="1" x14ac:dyDescent="0.25">
      <c r="B10" s="18">
        <f>SUM(B7:B9)*60</f>
        <v>0</v>
      </c>
      <c r="C10" s="24">
        <f>SUM(C7:C9)</f>
        <v>83.28</v>
      </c>
      <c r="D10" s="25">
        <f>B10+(SUM(C7:C9))</f>
        <v>83.28</v>
      </c>
      <c r="E10" s="30" t="s">
        <v>17</v>
      </c>
      <c r="F10" s="31">
        <f>AVERAGE(D7:D9)</f>
        <v>27.76</v>
      </c>
      <c r="G10" s="24">
        <f>F10</f>
        <v>27.76</v>
      </c>
      <c r="H10" s="2"/>
      <c r="I10" s="66" t="s">
        <v>494</v>
      </c>
      <c r="J10" s="67">
        <f>J7*1.45</f>
        <v>40.252000000000002</v>
      </c>
      <c r="K10" s="77" t="s">
        <v>319</v>
      </c>
    </row>
    <row r="11" spans="1:13" ht="12" customHeight="1" x14ac:dyDescent="0.25">
      <c r="D11" s="2"/>
      <c r="E11" s="30"/>
      <c r="F11" s="32"/>
      <c r="H11" s="2"/>
      <c r="I11" s="32"/>
      <c r="J11" s="63"/>
      <c r="K11" s="78"/>
    </row>
    <row r="12" spans="1:13" ht="12" customHeight="1" x14ac:dyDescent="0.25">
      <c r="A12" s="96" t="s">
        <v>19</v>
      </c>
      <c r="B12" s="97"/>
      <c r="D12" s="2"/>
      <c r="E12" s="3" t="s">
        <v>6</v>
      </c>
      <c r="F12" s="5" t="s">
        <v>7</v>
      </c>
      <c r="H12" s="2"/>
      <c r="I12" s="5"/>
      <c r="J12" s="63"/>
      <c r="K12" s="78"/>
    </row>
    <row r="13" spans="1:13" ht="12" customHeight="1" x14ac:dyDescent="0.25">
      <c r="D13" s="2"/>
      <c r="E13" s="6" t="s">
        <v>8</v>
      </c>
      <c r="F13" s="7" t="s">
        <v>9</v>
      </c>
      <c r="G13" s="8" t="s">
        <v>10</v>
      </c>
      <c r="H13" s="9" t="s">
        <v>11</v>
      </c>
      <c r="I13" s="92" t="s">
        <v>8</v>
      </c>
      <c r="J13" s="93"/>
      <c r="K13" s="104"/>
    </row>
    <row r="14" spans="1:13" ht="13.2" x14ac:dyDescent="0.25">
      <c r="B14" s="11" t="s">
        <v>495</v>
      </c>
      <c r="C14" s="12" t="s">
        <v>13</v>
      </c>
      <c r="D14" s="2"/>
      <c r="E14" s="13"/>
      <c r="F14" s="14"/>
      <c r="G14" s="15"/>
      <c r="H14" s="16"/>
      <c r="I14" s="71"/>
      <c r="J14" s="63"/>
      <c r="K14" s="78"/>
    </row>
    <row r="15" spans="1:13" ht="13.2" x14ac:dyDescent="0.25">
      <c r="A15" s="18">
        <v>2019</v>
      </c>
      <c r="B15" s="19">
        <v>1</v>
      </c>
      <c r="C15" s="20">
        <v>0.7</v>
      </c>
      <c r="D15" s="21">
        <f>B15*60+C15</f>
        <v>60.7</v>
      </c>
      <c r="E15" s="22">
        <v>58.99</v>
      </c>
      <c r="F15" s="23">
        <f>E15*1%</f>
        <v>0.58989999999999998</v>
      </c>
      <c r="G15" s="24">
        <f>E15-F15</f>
        <v>58.400100000000002</v>
      </c>
      <c r="H15" s="25">
        <f>E15+F15</f>
        <v>59.579900000000002</v>
      </c>
      <c r="I15" s="66" t="s">
        <v>492</v>
      </c>
      <c r="J15" s="66">
        <v>60.32</v>
      </c>
      <c r="K15" s="77" t="s">
        <v>320</v>
      </c>
      <c r="L15" s="61"/>
      <c r="M15" s="62"/>
    </row>
    <row r="16" spans="1:13" ht="13.2" x14ac:dyDescent="0.25">
      <c r="A16" s="18">
        <v>2018</v>
      </c>
      <c r="B16" s="18">
        <v>1</v>
      </c>
      <c r="C16" s="24">
        <v>0.26</v>
      </c>
      <c r="D16" s="21">
        <f>B16*60+C16</f>
        <v>60.26</v>
      </c>
      <c r="E16" s="26">
        <v>58.99</v>
      </c>
      <c r="F16" s="4"/>
      <c r="G16" s="24">
        <f>G15</f>
        <v>58.400100000000002</v>
      </c>
      <c r="H16" s="25">
        <f>H15</f>
        <v>59.579900000000002</v>
      </c>
      <c r="I16" s="66" t="s">
        <v>71</v>
      </c>
      <c r="J16" s="67">
        <f>J15*1.1</f>
        <v>66.352000000000004</v>
      </c>
      <c r="K16" s="77" t="s">
        <v>572</v>
      </c>
    </row>
    <row r="17" spans="1:13" ht="12" customHeight="1" x14ac:dyDescent="0.25">
      <c r="A17" s="18">
        <v>2017</v>
      </c>
      <c r="B17" s="18">
        <v>1</v>
      </c>
      <c r="C17" s="24">
        <v>0</v>
      </c>
      <c r="D17" s="36">
        <f>B17*60+C17</f>
        <v>60</v>
      </c>
      <c r="E17" s="13"/>
      <c r="F17" s="4"/>
      <c r="H17" s="2"/>
      <c r="I17" s="66" t="s">
        <v>493</v>
      </c>
      <c r="J17" s="67">
        <f>J15*1.25</f>
        <v>75.400000000000006</v>
      </c>
      <c r="K17" s="77" t="s">
        <v>439</v>
      </c>
    </row>
    <row r="18" spans="1:13" ht="12" customHeight="1" x14ac:dyDescent="0.25">
      <c r="B18" s="18">
        <f>SUM(B15:B17)*60</f>
        <v>180</v>
      </c>
      <c r="C18" s="24">
        <f>SUM(C15:C17)</f>
        <v>0.96</v>
      </c>
      <c r="D18" s="25">
        <f>B18+(SUM(C15:C17))</f>
        <v>180.96</v>
      </c>
      <c r="E18" s="30" t="s">
        <v>17</v>
      </c>
      <c r="F18" s="31">
        <f>AVERAGE(D15:D17)</f>
        <v>60.32</v>
      </c>
      <c r="G18" s="24">
        <f>F18</f>
        <v>60.32</v>
      </c>
      <c r="H18" s="2"/>
      <c r="I18" s="66" t="s">
        <v>494</v>
      </c>
      <c r="J18" s="67">
        <f>J15*1.45</f>
        <v>87.463999999999999</v>
      </c>
      <c r="K18" s="77" t="s">
        <v>321</v>
      </c>
    </row>
    <row r="19" spans="1:13" ht="12" customHeight="1" x14ac:dyDescent="0.25">
      <c r="D19" s="2"/>
      <c r="E19" s="30"/>
      <c r="F19" s="4"/>
      <c r="H19" s="2"/>
      <c r="I19" s="32"/>
      <c r="J19" s="63"/>
      <c r="K19" s="78"/>
    </row>
    <row r="20" spans="1:13" ht="12" customHeight="1" x14ac:dyDescent="0.25">
      <c r="A20" s="96" t="s">
        <v>26</v>
      </c>
      <c r="B20" s="97"/>
      <c r="D20" s="2"/>
      <c r="E20" s="3" t="s">
        <v>6</v>
      </c>
      <c r="F20" s="5" t="s">
        <v>7</v>
      </c>
      <c r="H20" s="2"/>
      <c r="I20" s="5"/>
      <c r="J20" s="63"/>
      <c r="K20" s="78"/>
    </row>
    <row r="21" spans="1:13" ht="12" customHeight="1" x14ac:dyDescent="0.25">
      <c r="D21" s="2"/>
      <c r="E21" s="6" t="s">
        <v>8</v>
      </c>
      <c r="F21" s="7" t="s">
        <v>9</v>
      </c>
      <c r="G21" s="8" t="s">
        <v>10</v>
      </c>
      <c r="H21" s="9" t="s">
        <v>11</v>
      </c>
      <c r="I21" s="92" t="s">
        <v>8</v>
      </c>
      <c r="J21" s="93"/>
      <c r="K21" s="104"/>
    </row>
    <row r="22" spans="1:13" ht="13.2" x14ac:dyDescent="0.25">
      <c r="B22" s="11" t="s">
        <v>495</v>
      </c>
      <c r="C22" s="12" t="s">
        <v>13</v>
      </c>
      <c r="D22" s="2"/>
      <c r="E22" s="13"/>
      <c r="F22" s="14"/>
      <c r="G22" s="15"/>
      <c r="H22" s="16"/>
      <c r="I22" s="71"/>
      <c r="J22" s="63"/>
      <c r="K22" s="78"/>
    </row>
    <row r="23" spans="1:13" ht="13.2" x14ac:dyDescent="0.25">
      <c r="A23" s="18">
        <v>2019</v>
      </c>
      <c r="B23" s="19">
        <v>2</v>
      </c>
      <c r="C23" s="20">
        <v>16.22</v>
      </c>
      <c r="D23" s="21">
        <f>B23*60+C23</f>
        <v>136.22</v>
      </c>
      <c r="E23" s="22">
        <v>127.89</v>
      </c>
      <c r="F23" s="23">
        <f>E23*1%</f>
        <v>1.2788999999999999</v>
      </c>
      <c r="G23" s="24">
        <f>E23-F23</f>
        <v>126.61110000000001</v>
      </c>
      <c r="H23" s="25">
        <f>E23+F23</f>
        <v>129.16890000000001</v>
      </c>
      <c r="I23" s="66" t="s">
        <v>492</v>
      </c>
      <c r="J23" s="66">
        <v>135.47999999999999</v>
      </c>
      <c r="K23" s="77" t="s">
        <v>573</v>
      </c>
      <c r="L23" s="61"/>
      <c r="M23" s="62"/>
    </row>
    <row r="24" spans="1:13" ht="13.2" x14ac:dyDescent="0.25">
      <c r="A24" s="18">
        <v>2018</v>
      </c>
      <c r="B24" s="18">
        <v>2</v>
      </c>
      <c r="C24" s="24">
        <v>15.32</v>
      </c>
      <c r="D24" s="25">
        <f>B24*60+C24</f>
        <v>135.32</v>
      </c>
      <c r="E24" s="38" t="s">
        <v>27</v>
      </c>
      <c r="F24" s="4"/>
      <c r="G24" s="24">
        <f>G23-120</f>
        <v>6.6111000000000075</v>
      </c>
      <c r="H24" s="25">
        <f>H23-120</f>
        <v>9.1689000000000078</v>
      </c>
      <c r="I24" s="66" t="s">
        <v>71</v>
      </c>
      <c r="J24" s="66">
        <f>J23*1.1</f>
        <v>149.02799999999999</v>
      </c>
      <c r="K24" s="77" t="s">
        <v>440</v>
      </c>
    </row>
    <row r="25" spans="1:13" ht="12" customHeight="1" x14ac:dyDescent="0.25">
      <c r="A25" s="18">
        <v>2017</v>
      </c>
      <c r="B25" s="18">
        <v>2</v>
      </c>
      <c r="C25" s="24">
        <v>14.9</v>
      </c>
      <c r="D25" s="25">
        <f>B25*60+C25</f>
        <v>134.9</v>
      </c>
      <c r="E25" s="13"/>
      <c r="F25" s="4"/>
      <c r="H25" s="2"/>
      <c r="I25" s="66" t="s">
        <v>493</v>
      </c>
      <c r="J25" s="66">
        <f>J23*1.25</f>
        <v>169.35</v>
      </c>
      <c r="K25" s="77" t="s">
        <v>574</v>
      </c>
    </row>
    <row r="26" spans="1:13" ht="12" customHeight="1" x14ac:dyDescent="0.25">
      <c r="B26" s="18">
        <f>SUM(B23:B25)*60</f>
        <v>360</v>
      </c>
      <c r="C26" s="24">
        <f>SUM(C23:C25)</f>
        <v>46.44</v>
      </c>
      <c r="D26" s="25">
        <f>B26+(SUM(C23:C25))</f>
        <v>406.44</v>
      </c>
      <c r="E26" s="30" t="s">
        <v>17</v>
      </c>
      <c r="F26" s="31">
        <f>AVERAGE(D23:D25)</f>
        <v>135.47999999999999</v>
      </c>
      <c r="G26" s="24">
        <f>F26-120</f>
        <v>15.47999999999999</v>
      </c>
      <c r="H26" s="2"/>
      <c r="I26" s="66" t="s">
        <v>494</v>
      </c>
      <c r="J26" s="66">
        <f>J23*1.45</f>
        <v>196.44599999999997</v>
      </c>
      <c r="K26" s="77" t="s">
        <v>575</v>
      </c>
    </row>
    <row r="27" spans="1:13" ht="12" customHeight="1" x14ac:dyDescent="0.25">
      <c r="D27" s="2"/>
      <c r="E27" s="30"/>
      <c r="F27" s="4"/>
      <c r="H27" s="2"/>
      <c r="I27" s="32"/>
      <c r="J27" s="63"/>
      <c r="K27" s="78"/>
    </row>
    <row r="28" spans="1:13" ht="12" customHeight="1" x14ac:dyDescent="0.25">
      <c r="A28" s="96" t="s">
        <v>28</v>
      </c>
      <c r="B28" s="97"/>
      <c r="D28" s="2"/>
      <c r="E28" s="3" t="s">
        <v>6</v>
      </c>
      <c r="F28" s="5" t="s">
        <v>7</v>
      </c>
      <c r="H28" s="2"/>
      <c r="I28" s="5"/>
      <c r="J28" s="63"/>
      <c r="K28" s="78"/>
    </row>
    <row r="29" spans="1:13" ht="12" customHeight="1" x14ac:dyDescent="0.25">
      <c r="D29" s="2"/>
      <c r="E29" s="6" t="s">
        <v>8</v>
      </c>
      <c r="F29" s="7" t="s">
        <v>9</v>
      </c>
      <c r="G29" s="8" t="s">
        <v>10</v>
      </c>
      <c r="H29" s="9" t="s">
        <v>11</v>
      </c>
      <c r="I29" s="92" t="s">
        <v>8</v>
      </c>
      <c r="J29" s="93"/>
      <c r="K29" s="104"/>
    </row>
    <row r="30" spans="1:13" ht="13.2" x14ac:dyDescent="0.25">
      <c r="B30" s="11" t="s">
        <v>495</v>
      </c>
      <c r="C30" s="12" t="s">
        <v>13</v>
      </c>
      <c r="D30" s="2"/>
      <c r="E30" s="13"/>
      <c r="F30" s="14"/>
      <c r="G30" s="15"/>
      <c r="H30" s="16"/>
      <c r="I30" s="71"/>
      <c r="J30" s="63"/>
      <c r="K30" s="78"/>
    </row>
    <row r="31" spans="1:13" ht="13.2" x14ac:dyDescent="0.25">
      <c r="A31" s="18">
        <v>2019</v>
      </c>
      <c r="B31" s="15">
        <v>6</v>
      </c>
      <c r="C31" s="19">
        <v>12.37</v>
      </c>
      <c r="D31" s="2">
        <f>B31*60+C31</f>
        <v>372.37</v>
      </c>
      <c r="E31" s="10">
        <v>342.79</v>
      </c>
      <c r="F31" s="23">
        <f>E31*1%</f>
        <v>3.4279000000000002</v>
      </c>
      <c r="G31" s="24">
        <f>E31-F31</f>
        <v>339.3621</v>
      </c>
      <c r="H31" s="25">
        <f>E31+F31</f>
        <v>346.21790000000004</v>
      </c>
      <c r="I31" s="66" t="s">
        <v>492</v>
      </c>
      <c r="J31" s="66">
        <v>359.93</v>
      </c>
      <c r="K31" s="77" t="s">
        <v>323</v>
      </c>
      <c r="L31" s="61"/>
      <c r="M31" s="62"/>
    </row>
    <row r="32" spans="1:13" ht="13.2" x14ac:dyDescent="0.25">
      <c r="A32" s="18">
        <v>2018</v>
      </c>
      <c r="B32" s="1">
        <v>6</v>
      </c>
      <c r="C32" s="18">
        <v>4.3099999999999996</v>
      </c>
      <c r="D32" s="2">
        <f>B32*60+C32</f>
        <v>364.31</v>
      </c>
      <c r="E32" s="38" t="s">
        <v>29</v>
      </c>
      <c r="F32" s="4"/>
      <c r="G32" s="40">
        <f>G31-300</f>
        <v>39.362099999999998</v>
      </c>
      <c r="H32" s="41">
        <f>H31-300</f>
        <v>46.217900000000043</v>
      </c>
      <c r="I32" s="66" t="s">
        <v>71</v>
      </c>
      <c r="J32" s="66">
        <f>J31*1.1</f>
        <v>395.92300000000006</v>
      </c>
      <c r="K32" s="77" t="s">
        <v>576</v>
      </c>
    </row>
    <row r="33" spans="1:13" ht="12" customHeight="1" x14ac:dyDescent="0.25">
      <c r="A33" s="18">
        <v>2017</v>
      </c>
      <c r="B33" s="1">
        <v>6</v>
      </c>
      <c r="C33" s="18">
        <v>16.04</v>
      </c>
      <c r="D33" s="2">
        <f>B33*60+C33</f>
        <v>376.04</v>
      </c>
      <c r="E33" s="13"/>
      <c r="F33" s="4"/>
      <c r="H33" s="2"/>
      <c r="I33" s="66" t="s">
        <v>493</v>
      </c>
      <c r="J33" s="66">
        <f>J31*1.25</f>
        <v>449.91250000000002</v>
      </c>
      <c r="K33" s="77" t="s">
        <v>441</v>
      </c>
    </row>
    <row r="34" spans="1:13" ht="12" customHeight="1" x14ac:dyDescent="0.25">
      <c r="B34" s="18">
        <f>SUM(B31:B33)*60</f>
        <v>1080</v>
      </c>
      <c r="C34" s="24">
        <f>SUM(C31:C33)</f>
        <v>32.72</v>
      </c>
      <c r="D34" s="41">
        <f>B34+C34</f>
        <v>1112.72</v>
      </c>
      <c r="E34" s="30" t="s">
        <v>17</v>
      </c>
      <c r="F34" s="31">
        <f>AVERAGE(D31:D33)</f>
        <v>370.90666666666669</v>
      </c>
      <c r="G34" s="40">
        <f>F34-300</f>
        <v>70.906666666666695</v>
      </c>
      <c r="H34" s="2"/>
      <c r="I34" s="66" t="s">
        <v>494</v>
      </c>
      <c r="J34" s="67">
        <f>J31*1.45</f>
        <v>521.89850000000001</v>
      </c>
      <c r="K34" s="77" t="s">
        <v>324</v>
      </c>
    </row>
    <row r="35" spans="1:13" ht="12" customHeight="1" x14ac:dyDescent="0.25">
      <c r="D35" s="2"/>
      <c r="E35" s="30"/>
      <c r="F35" s="4"/>
      <c r="H35" s="2"/>
      <c r="I35" s="32"/>
      <c r="J35" s="63"/>
      <c r="K35" s="78"/>
    </row>
    <row r="36" spans="1:13" ht="12" customHeight="1" x14ac:dyDescent="0.25">
      <c r="A36" s="96" t="s">
        <v>30</v>
      </c>
      <c r="B36" s="97"/>
      <c r="D36" s="2"/>
      <c r="E36" s="3" t="s">
        <v>6</v>
      </c>
      <c r="F36" s="5" t="s">
        <v>7</v>
      </c>
      <c r="H36" s="2"/>
      <c r="I36" s="5"/>
      <c r="J36" s="63"/>
      <c r="K36" s="78"/>
    </row>
    <row r="37" spans="1:13" ht="12" customHeight="1" x14ac:dyDescent="0.25">
      <c r="D37" s="2"/>
      <c r="E37" s="6" t="s">
        <v>8</v>
      </c>
      <c r="F37" s="7" t="s">
        <v>9</v>
      </c>
      <c r="G37" s="8" t="s">
        <v>10</v>
      </c>
      <c r="H37" s="9" t="s">
        <v>11</v>
      </c>
      <c r="I37" s="92" t="s">
        <v>8</v>
      </c>
      <c r="J37" s="93"/>
      <c r="K37" s="104"/>
    </row>
    <row r="38" spans="1:13" ht="13.2" x14ac:dyDescent="0.25">
      <c r="B38" s="11" t="s">
        <v>495</v>
      </c>
      <c r="C38" s="12" t="s">
        <v>13</v>
      </c>
      <c r="D38" s="2"/>
      <c r="E38" s="13"/>
      <c r="F38" s="14"/>
      <c r="G38" s="15"/>
      <c r="H38" s="16"/>
      <c r="I38" s="71"/>
      <c r="J38" s="63"/>
      <c r="K38" s="78"/>
    </row>
    <row r="39" spans="1:13" ht="13.2" x14ac:dyDescent="0.25">
      <c r="A39" s="18">
        <v>2019</v>
      </c>
      <c r="B39" s="19">
        <v>12</v>
      </c>
      <c r="C39" s="19">
        <v>45.97</v>
      </c>
      <c r="D39" s="25">
        <f>B39*60+C39</f>
        <v>765.97</v>
      </c>
      <c r="E39" s="22">
        <v>729.49</v>
      </c>
      <c r="F39" s="23">
        <f>E39*1%</f>
        <v>7.2949000000000002</v>
      </c>
      <c r="G39" s="24">
        <f>E39-F39</f>
        <v>722.19510000000002</v>
      </c>
      <c r="H39" s="25">
        <f>E39+F39</f>
        <v>736.78489999999999</v>
      </c>
      <c r="I39" s="66" t="s">
        <v>492</v>
      </c>
      <c r="J39" s="66">
        <v>765.97</v>
      </c>
      <c r="K39" s="77" t="s">
        <v>288</v>
      </c>
      <c r="L39" s="61"/>
      <c r="M39" s="62"/>
    </row>
    <row r="40" spans="1:13" ht="13.2" x14ac:dyDescent="0.25">
      <c r="A40" s="18">
        <v>2018</v>
      </c>
      <c r="B40" s="18">
        <v>12</v>
      </c>
      <c r="C40" s="18">
        <v>45.97</v>
      </c>
      <c r="D40" s="25">
        <f>B40*60+C40</f>
        <v>765.97</v>
      </c>
      <c r="E40" s="38" t="s">
        <v>31</v>
      </c>
      <c r="F40" s="4"/>
      <c r="G40" s="24">
        <f>G39-720</f>
        <v>2.1951000000000249</v>
      </c>
      <c r="H40" s="25">
        <f>H39-720</f>
        <v>16.784899999999993</v>
      </c>
      <c r="I40" s="66" t="s">
        <v>71</v>
      </c>
      <c r="J40" s="81">
        <f>J39*1.1</f>
        <v>842.56700000000012</v>
      </c>
      <c r="K40" s="77" t="s">
        <v>560</v>
      </c>
    </row>
    <row r="41" spans="1:13" ht="12" customHeight="1" x14ac:dyDescent="0.25">
      <c r="A41" s="18">
        <v>2017</v>
      </c>
      <c r="B41" s="18">
        <v>12</v>
      </c>
      <c r="C41" s="18">
        <v>45.97</v>
      </c>
      <c r="D41" s="25">
        <f>B41*60+C41</f>
        <v>765.97</v>
      </c>
      <c r="E41" s="13"/>
      <c r="F41" s="4"/>
      <c r="H41" s="2"/>
      <c r="I41" s="66" t="s">
        <v>493</v>
      </c>
      <c r="J41" s="66">
        <f>J39*1.25</f>
        <v>957.46250000000009</v>
      </c>
      <c r="K41" s="77" t="s">
        <v>425</v>
      </c>
    </row>
    <row r="42" spans="1:13" ht="12" customHeight="1" x14ac:dyDescent="0.25">
      <c r="B42" s="18">
        <f>SUM(B39:B41)*60</f>
        <v>2160</v>
      </c>
      <c r="C42" s="18">
        <f>SUM(C39:C41)</f>
        <v>137.91</v>
      </c>
      <c r="D42" s="25">
        <f>B42+(SUM(C39:C41))</f>
        <v>2297.91</v>
      </c>
      <c r="E42" s="30" t="s">
        <v>17</v>
      </c>
      <c r="F42" s="31">
        <f>AVERAGE(D39:D41)</f>
        <v>765.96999999999991</v>
      </c>
      <c r="G42" s="24">
        <f>F42-720</f>
        <v>45.969999999999914</v>
      </c>
      <c r="H42" s="2"/>
      <c r="I42" s="66" t="s">
        <v>494</v>
      </c>
      <c r="J42" s="67">
        <f>J39*1.45</f>
        <v>1110.6565000000001</v>
      </c>
      <c r="K42" s="77" t="s">
        <v>325</v>
      </c>
    </row>
    <row r="43" spans="1:13" ht="12" customHeight="1" x14ac:dyDescent="0.25">
      <c r="D43" s="2"/>
      <c r="E43" s="30"/>
      <c r="F43" s="4"/>
      <c r="H43" s="2"/>
      <c r="I43" s="32"/>
      <c r="J43" s="63"/>
      <c r="K43" s="78"/>
    </row>
    <row r="44" spans="1:13" ht="12" customHeight="1" x14ac:dyDescent="0.25">
      <c r="A44" s="96" t="s">
        <v>32</v>
      </c>
      <c r="B44" s="97"/>
      <c r="D44" s="2"/>
      <c r="E44" s="3" t="s">
        <v>6</v>
      </c>
      <c r="F44" s="5" t="s">
        <v>7</v>
      </c>
      <c r="H44" s="2"/>
      <c r="I44" s="5"/>
      <c r="J44" s="63"/>
      <c r="K44" s="78"/>
    </row>
    <row r="45" spans="1:13" ht="12" customHeight="1" x14ac:dyDescent="0.25">
      <c r="D45" s="2"/>
      <c r="E45" s="6" t="s">
        <v>8</v>
      </c>
      <c r="F45" s="7" t="s">
        <v>9</v>
      </c>
      <c r="G45" s="8" t="s">
        <v>10</v>
      </c>
      <c r="H45" s="9" t="s">
        <v>11</v>
      </c>
      <c r="I45" s="92" t="s">
        <v>8</v>
      </c>
      <c r="J45" s="93"/>
      <c r="K45" s="104"/>
    </row>
    <row r="46" spans="1:13" ht="13.2" x14ac:dyDescent="0.25">
      <c r="B46" s="11" t="s">
        <v>495</v>
      </c>
      <c r="C46" s="12" t="s">
        <v>13</v>
      </c>
      <c r="D46" s="2"/>
      <c r="E46" s="43"/>
      <c r="F46" s="14"/>
      <c r="G46" s="15"/>
      <c r="H46" s="16"/>
      <c r="I46" s="71"/>
      <c r="J46" s="63"/>
      <c r="K46" s="78"/>
    </row>
    <row r="47" spans="1:13" ht="13.2" x14ac:dyDescent="0.25">
      <c r="A47" s="18">
        <v>2019</v>
      </c>
      <c r="B47" s="19">
        <v>21</v>
      </c>
      <c r="C47" s="20">
        <v>0.83</v>
      </c>
      <c r="D47" s="25">
        <f>B47*60+C47</f>
        <v>1260.83</v>
      </c>
      <c r="E47" s="44">
        <v>1200.79</v>
      </c>
      <c r="F47" s="23">
        <f>E47*1%</f>
        <v>12.007899999999999</v>
      </c>
      <c r="G47" s="24">
        <f>E47-F47</f>
        <v>1188.7820999999999</v>
      </c>
      <c r="H47" s="25">
        <f>E47+F47</f>
        <v>1212.7979</v>
      </c>
      <c r="I47" s="66" t="s">
        <v>492</v>
      </c>
      <c r="J47" s="67">
        <v>1260.83</v>
      </c>
      <c r="K47" s="77" t="s">
        <v>326</v>
      </c>
      <c r="L47" s="61"/>
      <c r="M47" s="62"/>
    </row>
    <row r="48" spans="1:13" ht="13.2" x14ac:dyDescent="0.25">
      <c r="A48" s="18">
        <v>2018</v>
      </c>
      <c r="B48" s="18">
        <v>21</v>
      </c>
      <c r="C48" s="24">
        <v>0.83</v>
      </c>
      <c r="D48" s="25">
        <f>B48*60+C48</f>
        <v>1260.83</v>
      </c>
      <c r="E48" s="38" t="s">
        <v>33</v>
      </c>
      <c r="F48" s="4"/>
      <c r="G48" s="24">
        <f>G47-1200</f>
        <v>-11.2179000000001</v>
      </c>
      <c r="H48" s="25">
        <f>H47-1200</f>
        <v>12.797900000000027</v>
      </c>
      <c r="I48" s="66" t="s">
        <v>71</v>
      </c>
      <c r="J48" s="67">
        <f>J47*1.1</f>
        <v>1386.913</v>
      </c>
      <c r="K48" s="77" t="s">
        <v>577</v>
      </c>
    </row>
    <row r="49" spans="1:13" ht="12" customHeight="1" x14ac:dyDescent="0.25">
      <c r="A49" s="18">
        <v>2017</v>
      </c>
      <c r="B49" s="18">
        <v>21</v>
      </c>
      <c r="C49" s="24">
        <v>0.83</v>
      </c>
      <c r="D49" s="25">
        <f>B49*60+C49</f>
        <v>1260.83</v>
      </c>
      <c r="E49" s="13"/>
      <c r="F49" s="4"/>
      <c r="H49" s="2"/>
      <c r="I49" s="66" t="s">
        <v>493</v>
      </c>
      <c r="J49" s="67">
        <f>J47*1.25</f>
        <v>1576.0374999999999</v>
      </c>
      <c r="K49" s="77" t="s">
        <v>442</v>
      </c>
    </row>
    <row r="50" spans="1:13" ht="12" customHeight="1" x14ac:dyDescent="0.25">
      <c r="B50" s="18">
        <f>SUM(B47:B49)*60</f>
        <v>3780</v>
      </c>
      <c r="C50" s="24">
        <f>SUM(C47:C49)</f>
        <v>2.4899999999999998</v>
      </c>
      <c r="D50" s="25">
        <f>B50+(SUM(C47:C49))</f>
        <v>3782.49</v>
      </c>
      <c r="E50" s="45" t="s">
        <v>17</v>
      </c>
      <c r="F50" s="31">
        <f>AVERAGE(D47:D49)</f>
        <v>1260.83</v>
      </c>
      <c r="G50" s="24">
        <f>F50-1200</f>
        <v>60.829999999999927</v>
      </c>
      <c r="H50" s="2"/>
      <c r="I50" s="66" t="s">
        <v>494</v>
      </c>
      <c r="J50" s="67">
        <f>J47*1.45</f>
        <v>1828.2034999999998</v>
      </c>
      <c r="K50" s="77" t="s">
        <v>327</v>
      </c>
    </row>
    <row r="51" spans="1:13" ht="12" customHeight="1" x14ac:dyDescent="0.25">
      <c r="D51" s="2"/>
      <c r="E51" s="30"/>
      <c r="F51" s="4"/>
      <c r="H51" s="2"/>
      <c r="I51" s="32"/>
      <c r="J51" s="63"/>
      <c r="K51" s="78"/>
    </row>
    <row r="52" spans="1:13" s="75" customFormat="1" ht="12" customHeight="1" x14ac:dyDescent="0.25">
      <c r="D52" s="2"/>
      <c r="E52" s="30"/>
      <c r="F52" s="4"/>
      <c r="H52" s="2"/>
      <c r="I52" s="32"/>
      <c r="J52" s="63"/>
      <c r="K52" s="78"/>
    </row>
    <row r="53" spans="1:13" s="75" customFormat="1" ht="12" customHeight="1" x14ac:dyDescent="0.25">
      <c r="D53" s="2"/>
      <c r="E53" s="30"/>
      <c r="F53" s="4"/>
      <c r="H53" s="2"/>
      <c r="I53" s="32"/>
      <c r="J53" s="63"/>
      <c r="K53" s="78"/>
    </row>
    <row r="54" spans="1:13" s="75" customFormat="1" ht="12" customHeight="1" x14ac:dyDescent="0.25">
      <c r="D54" s="2"/>
      <c r="E54" s="30"/>
      <c r="F54" s="4"/>
      <c r="H54" s="2"/>
      <c r="I54" s="32"/>
      <c r="J54" s="63"/>
      <c r="K54" s="78"/>
    </row>
    <row r="55" spans="1:13" ht="12.75" customHeight="1" x14ac:dyDescent="0.25">
      <c r="A55" s="96" t="s">
        <v>20</v>
      </c>
      <c r="B55" s="97"/>
      <c r="D55" s="2"/>
      <c r="E55" s="3" t="s">
        <v>6</v>
      </c>
      <c r="F55" s="5" t="s">
        <v>7</v>
      </c>
      <c r="H55" s="2"/>
      <c r="I55" s="5"/>
      <c r="J55" s="63"/>
      <c r="K55" s="78"/>
    </row>
    <row r="56" spans="1:13" ht="12.75" customHeight="1" x14ac:dyDescent="0.25">
      <c r="D56" s="2"/>
      <c r="E56" s="6" t="s">
        <v>8</v>
      </c>
      <c r="F56" s="7" t="s">
        <v>9</v>
      </c>
      <c r="G56" s="8" t="s">
        <v>10</v>
      </c>
      <c r="H56" s="9" t="s">
        <v>11</v>
      </c>
      <c r="I56" s="92" t="s">
        <v>8</v>
      </c>
      <c r="J56" s="93"/>
      <c r="K56" s="104"/>
    </row>
    <row r="57" spans="1:13" ht="12.75" customHeight="1" x14ac:dyDescent="0.25">
      <c r="B57" s="11" t="s">
        <v>495</v>
      </c>
      <c r="C57" s="12" t="s">
        <v>13</v>
      </c>
      <c r="D57" s="2"/>
      <c r="E57" s="13"/>
      <c r="F57" s="14"/>
      <c r="G57" s="15"/>
      <c r="H57" s="16"/>
      <c r="I57" s="71"/>
      <c r="J57" s="63"/>
      <c r="K57" s="78"/>
    </row>
    <row r="58" spans="1:13" ht="12.75" customHeight="1" x14ac:dyDescent="0.25">
      <c r="A58" s="18">
        <v>2019</v>
      </c>
      <c r="B58" s="19">
        <v>0</v>
      </c>
      <c r="C58" s="20">
        <v>33.35</v>
      </c>
      <c r="D58" s="21">
        <f>B58*60+C58</f>
        <v>33.35</v>
      </c>
      <c r="E58" s="22">
        <v>31.89</v>
      </c>
      <c r="F58" s="23">
        <f>E58*1%</f>
        <v>0.31890000000000002</v>
      </c>
      <c r="G58" s="24">
        <f>E58-F58</f>
        <v>31.571100000000001</v>
      </c>
      <c r="H58" s="25">
        <f>E58+F58</f>
        <v>32.2089</v>
      </c>
      <c r="I58" s="66" t="s">
        <v>492</v>
      </c>
      <c r="J58" s="67">
        <v>33.200000000000003</v>
      </c>
      <c r="K58" s="77" t="s">
        <v>97</v>
      </c>
      <c r="L58" s="61"/>
      <c r="M58" s="62"/>
    </row>
    <row r="59" spans="1:13" ht="12.75" customHeight="1" x14ac:dyDescent="0.25">
      <c r="A59" s="18">
        <v>2018</v>
      </c>
      <c r="B59" s="18">
        <v>0</v>
      </c>
      <c r="C59" s="24">
        <v>33.33</v>
      </c>
      <c r="D59" s="21">
        <f>B59*60+C59</f>
        <v>33.33</v>
      </c>
      <c r="E59" s="26">
        <v>31.89</v>
      </c>
      <c r="F59" s="4"/>
      <c r="G59" s="24">
        <f>G58</f>
        <v>31.571100000000001</v>
      </c>
      <c r="H59" s="25">
        <f>H58</f>
        <v>32.2089</v>
      </c>
      <c r="I59" s="66" t="s">
        <v>71</v>
      </c>
      <c r="J59" s="66">
        <f>J58*1.1</f>
        <v>36.520000000000003</v>
      </c>
      <c r="K59" s="77" t="s">
        <v>578</v>
      </c>
    </row>
    <row r="60" spans="1:13" ht="12.75" customHeight="1" x14ac:dyDescent="0.25">
      <c r="A60" s="18">
        <v>2017</v>
      </c>
      <c r="B60" s="18">
        <v>0</v>
      </c>
      <c r="C60" s="24">
        <v>32.909999999999997</v>
      </c>
      <c r="D60" s="21">
        <f>B60*60+C60</f>
        <v>32.909999999999997</v>
      </c>
      <c r="E60" s="13"/>
      <c r="F60" s="4"/>
      <c r="H60" s="2"/>
      <c r="I60" s="66" t="s">
        <v>493</v>
      </c>
      <c r="J60" s="67">
        <f>J58*1.25</f>
        <v>41.5</v>
      </c>
      <c r="K60" s="77" t="s">
        <v>443</v>
      </c>
    </row>
    <row r="61" spans="1:13" ht="12.75" customHeight="1" x14ac:dyDescent="0.25">
      <c r="B61" s="18">
        <f>SUM(B58:B60)*60</f>
        <v>0</v>
      </c>
      <c r="C61" s="24">
        <f>SUM(C58:C60)</f>
        <v>99.59</v>
      </c>
      <c r="D61" s="25">
        <f>B61+(SUM(C58:C60))</f>
        <v>99.59</v>
      </c>
      <c r="E61" s="30" t="s">
        <v>17</v>
      </c>
      <c r="F61" s="31">
        <f>AVERAGE(D58:D60)</f>
        <v>33.196666666666665</v>
      </c>
      <c r="G61" s="24">
        <f>F61</f>
        <v>33.196666666666665</v>
      </c>
      <c r="H61" s="2"/>
      <c r="I61" s="66" t="s">
        <v>494</v>
      </c>
      <c r="J61" s="66">
        <f>J58*1.45</f>
        <v>48.14</v>
      </c>
      <c r="K61" s="77" t="s">
        <v>328</v>
      </c>
    </row>
    <row r="62" spans="1:13" ht="12.75" customHeight="1" x14ac:dyDescent="0.25">
      <c r="D62" s="2"/>
      <c r="E62" s="30"/>
      <c r="F62" s="32"/>
      <c r="H62" s="2"/>
      <c r="I62" s="32"/>
      <c r="J62" s="63"/>
      <c r="K62" s="78"/>
    </row>
    <row r="63" spans="1:13" ht="12.75" customHeight="1" x14ac:dyDescent="0.25">
      <c r="A63" s="100" t="s">
        <v>35</v>
      </c>
      <c r="B63" s="100"/>
      <c r="C63" s="100"/>
      <c r="D63" s="2"/>
      <c r="E63" s="3" t="s">
        <v>6</v>
      </c>
      <c r="F63" s="5" t="s">
        <v>7</v>
      </c>
      <c r="H63" s="2"/>
      <c r="I63" s="5"/>
      <c r="J63" s="63"/>
      <c r="K63" s="78"/>
    </row>
    <row r="64" spans="1:13" ht="12.75" customHeight="1" x14ac:dyDescent="0.25">
      <c r="D64" s="2"/>
      <c r="E64" s="6" t="s">
        <v>8</v>
      </c>
      <c r="F64" s="7" t="s">
        <v>9</v>
      </c>
      <c r="G64" s="8" t="s">
        <v>10</v>
      </c>
      <c r="H64" s="9" t="s">
        <v>11</v>
      </c>
      <c r="I64" s="92" t="s">
        <v>8</v>
      </c>
      <c r="J64" s="93"/>
      <c r="K64" s="104"/>
    </row>
    <row r="65" spans="1:13" ht="12.75" customHeight="1" x14ac:dyDescent="0.25">
      <c r="B65" s="11" t="s">
        <v>495</v>
      </c>
      <c r="C65" s="12" t="s">
        <v>13</v>
      </c>
      <c r="D65" s="2"/>
      <c r="E65" s="13"/>
      <c r="F65" s="14"/>
      <c r="G65" s="15"/>
      <c r="H65" s="16"/>
      <c r="I65" s="71"/>
      <c r="J65" s="63"/>
      <c r="K65" s="78"/>
    </row>
    <row r="66" spans="1:13" ht="12.75" customHeight="1" x14ac:dyDescent="0.25">
      <c r="A66" s="18">
        <v>2019</v>
      </c>
      <c r="B66" s="19">
        <v>1</v>
      </c>
      <c r="C66" s="20">
        <v>10.34</v>
      </c>
      <c r="D66" s="21">
        <f>B66*60+C66</f>
        <v>70.34</v>
      </c>
      <c r="E66" s="22">
        <v>67.290000000000006</v>
      </c>
      <c r="F66" s="23">
        <f>E66*1%</f>
        <v>0.67290000000000005</v>
      </c>
      <c r="G66" s="24">
        <f>E66-F66</f>
        <v>66.617100000000008</v>
      </c>
      <c r="H66" s="25">
        <f>E66+F66</f>
        <v>67.962900000000005</v>
      </c>
      <c r="I66" s="66" t="s">
        <v>492</v>
      </c>
      <c r="J66" s="66">
        <v>70.17</v>
      </c>
      <c r="K66" s="77" t="s">
        <v>329</v>
      </c>
      <c r="L66" s="61"/>
      <c r="M66" s="62"/>
    </row>
    <row r="67" spans="1:13" ht="12.75" customHeight="1" x14ac:dyDescent="0.25">
      <c r="A67" s="18">
        <v>2018</v>
      </c>
      <c r="B67" s="18">
        <v>1</v>
      </c>
      <c r="C67" s="24">
        <v>10.19</v>
      </c>
      <c r="D67" s="21">
        <f>B67*60+C67</f>
        <v>70.19</v>
      </c>
      <c r="E67" s="38" t="s">
        <v>36</v>
      </c>
      <c r="F67" s="4"/>
      <c r="G67" s="24">
        <f>G66-60</f>
        <v>6.6171000000000078</v>
      </c>
      <c r="H67" s="25">
        <f>H66-60</f>
        <v>7.9629000000000048</v>
      </c>
      <c r="I67" s="66" t="s">
        <v>71</v>
      </c>
      <c r="J67" s="67">
        <f>J66*1.1</f>
        <v>77.187000000000012</v>
      </c>
      <c r="K67" s="77" t="s">
        <v>359</v>
      </c>
    </row>
    <row r="68" spans="1:13" ht="12.75" customHeight="1" x14ac:dyDescent="0.25">
      <c r="A68" s="18">
        <v>2017</v>
      </c>
      <c r="B68" s="18">
        <v>1</v>
      </c>
      <c r="C68" s="24">
        <v>9.9700000000000006</v>
      </c>
      <c r="D68" s="36">
        <f>B68*60+C68</f>
        <v>69.97</v>
      </c>
      <c r="E68" s="13"/>
      <c r="F68" s="4"/>
      <c r="H68" s="2"/>
      <c r="I68" s="66" t="s">
        <v>493</v>
      </c>
      <c r="J68" s="67">
        <f>J66*1.25</f>
        <v>87.712500000000006</v>
      </c>
      <c r="K68" s="77" t="s">
        <v>306</v>
      </c>
    </row>
    <row r="69" spans="1:13" ht="12.75" customHeight="1" x14ac:dyDescent="0.25">
      <c r="B69" s="18">
        <f>SUM(B66:B68)*60</f>
        <v>180</v>
      </c>
      <c r="C69" s="24">
        <f>SUM(C66:C68)</f>
        <v>30.5</v>
      </c>
      <c r="D69" s="25">
        <f>B69+(SUM(C66:C68))</f>
        <v>210.5</v>
      </c>
      <c r="E69" s="30" t="s">
        <v>17</v>
      </c>
      <c r="F69" s="31">
        <f>AVERAGE(D66:D68)</f>
        <v>70.166666666666671</v>
      </c>
      <c r="G69" s="24">
        <f>F69-60</f>
        <v>10.166666666666671</v>
      </c>
      <c r="H69" s="2"/>
      <c r="I69" s="66" t="s">
        <v>494</v>
      </c>
      <c r="J69" s="66">
        <f>J66*1.45</f>
        <v>101.7465</v>
      </c>
      <c r="K69" s="77" t="s">
        <v>330</v>
      </c>
    </row>
    <row r="70" spans="1:13" ht="12.75" customHeight="1" x14ac:dyDescent="0.25">
      <c r="D70" s="2"/>
      <c r="E70" s="30"/>
      <c r="F70" s="4"/>
      <c r="H70" s="2"/>
      <c r="I70" s="32"/>
      <c r="J70" s="63"/>
      <c r="K70" s="78"/>
    </row>
    <row r="71" spans="1:13" ht="12.75" customHeight="1" x14ac:dyDescent="0.25">
      <c r="A71" s="100" t="s">
        <v>37</v>
      </c>
      <c r="B71" s="100"/>
      <c r="C71" s="100"/>
      <c r="D71" s="2"/>
      <c r="E71" s="3" t="s">
        <v>6</v>
      </c>
      <c r="F71" s="5" t="s">
        <v>7</v>
      </c>
      <c r="H71" s="2"/>
      <c r="I71" s="5"/>
      <c r="J71" s="63"/>
      <c r="K71" s="78"/>
    </row>
    <row r="72" spans="1:13" ht="12.75" customHeight="1" x14ac:dyDescent="0.25">
      <c r="D72" s="2"/>
      <c r="E72" s="6" t="s">
        <v>8</v>
      </c>
      <c r="F72" s="7" t="s">
        <v>9</v>
      </c>
      <c r="G72" s="8" t="s">
        <v>10</v>
      </c>
      <c r="H72" s="9" t="s">
        <v>11</v>
      </c>
      <c r="I72" s="92" t="s">
        <v>8</v>
      </c>
      <c r="J72" s="93"/>
      <c r="K72" s="104"/>
    </row>
    <row r="73" spans="1:13" ht="12.75" customHeight="1" x14ac:dyDescent="0.25">
      <c r="B73" s="11" t="s">
        <v>495</v>
      </c>
      <c r="C73" s="12" t="s">
        <v>13</v>
      </c>
      <c r="D73" s="2"/>
      <c r="E73" s="13"/>
      <c r="F73" s="14"/>
      <c r="G73" s="15"/>
      <c r="H73" s="16"/>
      <c r="I73" s="71"/>
      <c r="J73" s="63"/>
      <c r="K73" s="78"/>
    </row>
    <row r="74" spans="1:13" ht="12.75" customHeight="1" x14ac:dyDescent="0.25">
      <c r="A74" s="18">
        <v>2019</v>
      </c>
      <c r="B74" s="19">
        <v>2</v>
      </c>
      <c r="C74" s="20">
        <v>34.270000000000003</v>
      </c>
      <c r="D74" s="21">
        <f>B74*60+C74</f>
        <v>154.27000000000001</v>
      </c>
      <c r="E74" s="22">
        <v>143.99</v>
      </c>
      <c r="F74" s="23">
        <f>E74*1%</f>
        <v>1.4399000000000002</v>
      </c>
      <c r="G74" s="24">
        <f>E74-F74</f>
        <v>142.55010000000001</v>
      </c>
      <c r="H74" s="25">
        <f>E74+F74</f>
        <v>145.4299</v>
      </c>
      <c r="I74" s="66" t="s">
        <v>492</v>
      </c>
      <c r="J74" s="66">
        <v>152.41</v>
      </c>
      <c r="K74" s="77" t="s">
        <v>579</v>
      </c>
      <c r="L74" s="61"/>
      <c r="M74" s="62"/>
    </row>
    <row r="75" spans="1:13" ht="12.75" customHeight="1" x14ac:dyDescent="0.25">
      <c r="A75" s="18">
        <v>2018</v>
      </c>
      <c r="B75" s="18">
        <v>2</v>
      </c>
      <c r="C75" s="24">
        <v>32.979999999999997</v>
      </c>
      <c r="D75" s="25">
        <f>B75*60+C75</f>
        <v>152.97999999999999</v>
      </c>
      <c r="E75" s="38" t="s">
        <v>38</v>
      </c>
      <c r="F75" s="4"/>
      <c r="G75" s="24">
        <f>G74-120</f>
        <v>22.550100000000015</v>
      </c>
      <c r="H75" s="25">
        <f>H74-120</f>
        <v>25.429900000000004</v>
      </c>
      <c r="I75" s="66" t="s">
        <v>71</v>
      </c>
      <c r="J75" s="66">
        <f>J74*1.1</f>
        <v>167.65100000000001</v>
      </c>
      <c r="K75" s="77" t="s">
        <v>581</v>
      </c>
    </row>
    <row r="76" spans="1:13" ht="12.75" customHeight="1" x14ac:dyDescent="0.25">
      <c r="A76" s="18">
        <v>2017</v>
      </c>
      <c r="B76" s="18">
        <v>2</v>
      </c>
      <c r="C76" s="24">
        <v>29.99</v>
      </c>
      <c r="D76" s="25">
        <f>B76*60+C76</f>
        <v>149.99</v>
      </c>
      <c r="E76" s="13"/>
      <c r="F76" s="4"/>
      <c r="H76" s="2"/>
      <c r="I76" s="66" t="s">
        <v>493</v>
      </c>
      <c r="J76" s="66">
        <f>J74*1.25</f>
        <v>190.51249999999999</v>
      </c>
      <c r="K76" s="77" t="s">
        <v>286</v>
      </c>
    </row>
    <row r="77" spans="1:13" ht="12.75" customHeight="1" x14ac:dyDescent="0.25">
      <c r="B77" s="18">
        <f>SUM(B74:B76)*60</f>
        <v>360</v>
      </c>
      <c r="C77" s="24">
        <f>SUM(C74:C76)</f>
        <v>97.24</v>
      </c>
      <c r="D77" s="25">
        <f>B77+(SUM(C74:C76))</f>
        <v>457.24</v>
      </c>
      <c r="E77" s="30" t="s">
        <v>17</v>
      </c>
      <c r="F77" s="31">
        <f>AVERAGE(D74:D76)</f>
        <v>152.41333333333333</v>
      </c>
      <c r="G77" s="24">
        <f>F77-120</f>
        <v>32.413333333333327</v>
      </c>
      <c r="H77" s="2"/>
      <c r="I77" s="66" t="s">
        <v>494</v>
      </c>
      <c r="J77" s="66">
        <f>J74*1.45</f>
        <v>220.99449999999999</v>
      </c>
      <c r="K77" s="77" t="s">
        <v>582</v>
      </c>
    </row>
    <row r="78" spans="1:13" ht="12.75" customHeight="1" x14ac:dyDescent="0.25">
      <c r="I78" s="80"/>
      <c r="J78" s="63"/>
      <c r="K78" s="78"/>
    </row>
    <row r="79" spans="1:13" ht="12.75" customHeight="1" x14ac:dyDescent="0.25">
      <c r="A79" s="100" t="s">
        <v>21</v>
      </c>
      <c r="B79" s="100"/>
      <c r="C79" s="100"/>
      <c r="D79" s="2"/>
      <c r="E79" s="3" t="s">
        <v>6</v>
      </c>
      <c r="F79" s="5" t="s">
        <v>7</v>
      </c>
      <c r="H79" s="2"/>
      <c r="I79" s="5"/>
      <c r="J79" s="63"/>
      <c r="K79" s="78"/>
    </row>
    <row r="80" spans="1:13" ht="12.75" customHeight="1" x14ac:dyDescent="0.25">
      <c r="D80" s="2"/>
      <c r="E80" s="6" t="s">
        <v>8</v>
      </c>
      <c r="F80" s="7" t="s">
        <v>9</v>
      </c>
      <c r="G80" s="8" t="s">
        <v>10</v>
      </c>
      <c r="H80" s="9" t="s">
        <v>11</v>
      </c>
      <c r="I80" s="92" t="s">
        <v>8</v>
      </c>
      <c r="J80" s="93"/>
      <c r="K80" s="104"/>
    </row>
    <row r="81" spans="1:13" ht="12.75" customHeight="1" x14ac:dyDescent="0.25">
      <c r="B81" s="11" t="s">
        <v>495</v>
      </c>
      <c r="C81" s="12" t="s">
        <v>13</v>
      </c>
      <c r="D81" s="2"/>
      <c r="E81" s="13"/>
      <c r="F81" s="14"/>
      <c r="G81" s="15"/>
      <c r="H81" s="16"/>
      <c r="I81" s="71"/>
      <c r="J81" s="63"/>
      <c r="K81" s="78"/>
    </row>
    <row r="82" spans="1:13" ht="12.75" customHeight="1" x14ac:dyDescent="0.25">
      <c r="A82" s="18">
        <v>2019</v>
      </c>
      <c r="B82" s="19">
        <v>0</v>
      </c>
      <c r="C82" s="20">
        <v>37.520000000000003</v>
      </c>
      <c r="D82" s="21">
        <f>B82*60+C82</f>
        <v>37.520000000000003</v>
      </c>
      <c r="E82" s="22">
        <v>36.19</v>
      </c>
      <c r="F82" s="23">
        <f>E82*1%</f>
        <v>0.3619</v>
      </c>
      <c r="G82" s="24">
        <f>E82-F82</f>
        <v>35.828099999999999</v>
      </c>
      <c r="H82" s="25">
        <f>E82+F82</f>
        <v>36.551899999999996</v>
      </c>
      <c r="I82" s="66" t="s">
        <v>492</v>
      </c>
      <c r="J82" s="66">
        <v>37.65</v>
      </c>
      <c r="K82" s="77" t="s">
        <v>331</v>
      </c>
      <c r="L82" s="61"/>
      <c r="M82" s="62"/>
    </row>
    <row r="83" spans="1:13" ht="12.75" customHeight="1" x14ac:dyDescent="0.25">
      <c r="A83" s="18">
        <v>2018</v>
      </c>
      <c r="B83" s="18">
        <v>0</v>
      </c>
      <c r="C83" s="24">
        <v>37.39</v>
      </c>
      <c r="D83" s="21">
        <f>B83*60+C83</f>
        <v>37.39</v>
      </c>
      <c r="E83" s="26">
        <v>36.19</v>
      </c>
      <c r="F83" s="4"/>
      <c r="G83" s="24">
        <f>G82</f>
        <v>35.828099999999999</v>
      </c>
      <c r="H83" s="25">
        <f>H82</f>
        <v>36.551899999999996</v>
      </c>
      <c r="I83" s="66" t="s">
        <v>71</v>
      </c>
      <c r="J83" s="67">
        <f>J82*1.1</f>
        <v>41.414999999999999</v>
      </c>
      <c r="K83" s="77" t="s">
        <v>583</v>
      </c>
    </row>
    <row r="84" spans="1:13" ht="12.75" customHeight="1" x14ac:dyDescent="0.25">
      <c r="A84" s="18">
        <v>2017</v>
      </c>
      <c r="B84" s="18">
        <v>0</v>
      </c>
      <c r="C84" s="24">
        <v>38.04</v>
      </c>
      <c r="D84" s="21">
        <f>B84*60+C84</f>
        <v>38.04</v>
      </c>
      <c r="E84" s="13"/>
      <c r="F84" s="4"/>
      <c r="H84" s="2"/>
      <c r="I84" s="66" t="s">
        <v>493</v>
      </c>
      <c r="J84" s="67">
        <f>J82*1.25</f>
        <v>47.0625</v>
      </c>
      <c r="K84" s="77" t="s">
        <v>445</v>
      </c>
    </row>
    <row r="85" spans="1:13" ht="12.75" customHeight="1" x14ac:dyDescent="0.25">
      <c r="B85" s="18">
        <f>SUM(B82:B84)*60</f>
        <v>0</v>
      </c>
      <c r="C85" s="24">
        <f>SUM(C82:C84)</f>
        <v>112.94999999999999</v>
      </c>
      <c r="D85" s="25">
        <f>B85+(SUM(C82:C84))</f>
        <v>112.94999999999999</v>
      </c>
      <c r="E85" s="30" t="s">
        <v>17</v>
      </c>
      <c r="F85" s="31">
        <f>AVERAGE(D82:D84)</f>
        <v>37.65</v>
      </c>
      <c r="G85" s="24">
        <f>F85</f>
        <v>37.65</v>
      </c>
      <c r="H85" s="2"/>
      <c r="I85" s="66" t="s">
        <v>494</v>
      </c>
      <c r="J85" s="67">
        <f>J82*1.45</f>
        <v>54.592499999999994</v>
      </c>
      <c r="K85" s="77" t="s">
        <v>584</v>
      </c>
    </row>
    <row r="86" spans="1:13" ht="12.75" customHeight="1" x14ac:dyDescent="0.25">
      <c r="D86" s="2"/>
      <c r="E86" s="30"/>
      <c r="F86" s="32"/>
      <c r="H86" s="2"/>
      <c r="I86" s="32"/>
      <c r="J86" s="63"/>
      <c r="K86" s="78"/>
    </row>
    <row r="87" spans="1:13" ht="12.75" customHeight="1" x14ac:dyDescent="0.25">
      <c r="A87" s="100" t="s">
        <v>39</v>
      </c>
      <c r="B87" s="100"/>
      <c r="C87" s="100"/>
      <c r="D87" s="2"/>
      <c r="E87" s="3" t="s">
        <v>6</v>
      </c>
      <c r="F87" s="5" t="s">
        <v>7</v>
      </c>
      <c r="H87" s="2"/>
      <c r="I87" s="5"/>
      <c r="J87" s="63"/>
      <c r="K87" s="78"/>
    </row>
    <row r="88" spans="1:13" ht="12.75" customHeight="1" x14ac:dyDescent="0.25">
      <c r="D88" s="2"/>
      <c r="E88" s="6" t="s">
        <v>8</v>
      </c>
      <c r="F88" s="7" t="s">
        <v>9</v>
      </c>
      <c r="G88" s="8" t="s">
        <v>10</v>
      </c>
      <c r="H88" s="9" t="s">
        <v>11</v>
      </c>
      <c r="I88" s="92" t="s">
        <v>8</v>
      </c>
      <c r="J88" s="93"/>
      <c r="K88" s="104"/>
    </row>
    <row r="89" spans="1:13" ht="12.75" customHeight="1" x14ac:dyDescent="0.25">
      <c r="B89" s="11" t="s">
        <v>495</v>
      </c>
      <c r="C89" s="12" t="s">
        <v>13</v>
      </c>
      <c r="D89" s="2"/>
      <c r="E89" s="13"/>
      <c r="F89" s="14"/>
      <c r="G89" s="15"/>
      <c r="H89" s="16"/>
      <c r="I89" s="71"/>
      <c r="J89" s="63"/>
      <c r="K89" s="78"/>
    </row>
    <row r="90" spans="1:13" ht="12.75" customHeight="1" x14ac:dyDescent="0.25">
      <c r="A90" s="18">
        <v>2019</v>
      </c>
      <c r="B90" s="19">
        <v>1</v>
      </c>
      <c r="C90" s="20">
        <v>20.94</v>
      </c>
      <c r="D90" s="21">
        <f>B90*60+C90</f>
        <v>80.94</v>
      </c>
      <c r="E90" s="22">
        <v>77.290000000000006</v>
      </c>
      <c r="F90" s="23">
        <f>E90*1%</f>
        <v>0.77290000000000003</v>
      </c>
      <c r="G90" s="24">
        <f>E90-F90</f>
        <v>76.517099999999999</v>
      </c>
      <c r="H90" s="25">
        <f>E90+F90</f>
        <v>78.062900000000013</v>
      </c>
      <c r="I90" s="66" t="s">
        <v>492</v>
      </c>
      <c r="J90" s="66">
        <v>81.61</v>
      </c>
      <c r="K90" s="77" t="s">
        <v>585</v>
      </c>
      <c r="L90" s="61"/>
      <c r="M90" s="62"/>
    </row>
    <row r="91" spans="1:13" ht="12.75" customHeight="1" x14ac:dyDescent="0.25">
      <c r="A91" s="18">
        <v>2018</v>
      </c>
      <c r="B91" s="18">
        <v>1</v>
      </c>
      <c r="C91" s="24">
        <v>20.91</v>
      </c>
      <c r="D91" s="21">
        <f>B91*60+C91</f>
        <v>80.91</v>
      </c>
      <c r="E91" s="38" t="s">
        <v>40</v>
      </c>
      <c r="F91" s="4"/>
      <c r="G91" s="24">
        <f>G90-60</f>
        <v>16.517099999999999</v>
      </c>
      <c r="H91" s="25">
        <f>H90-60</f>
        <v>18.062900000000013</v>
      </c>
      <c r="I91" s="66" t="s">
        <v>71</v>
      </c>
      <c r="J91" s="67">
        <f>J90*1.1</f>
        <v>89.771000000000001</v>
      </c>
      <c r="K91" s="77" t="s">
        <v>586</v>
      </c>
    </row>
    <row r="92" spans="1:13" ht="12.75" customHeight="1" x14ac:dyDescent="0.25">
      <c r="A92" s="18">
        <v>2017</v>
      </c>
      <c r="B92" s="18">
        <v>1</v>
      </c>
      <c r="C92" s="24">
        <v>22.98</v>
      </c>
      <c r="D92" s="36">
        <f>B92*60+C92</f>
        <v>82.98</v>
      </c>
      <c r="E92" s="13"/>
      <c r="F92" s="4"/>
      <c r="H92" s="2"/>
      <c r="I92" s="66" t="s">
        <v>493</v>
      </c>
      <c r="J92" s="66">
        <f>J90*1.25</f>
        <v>102.0125</v>
      </c>
      <c r="K92" s="77" t="s">
        <v>587</v>
      </c>
    </row>
    <row r="93" spans="1:13" ht="12.75" customHeight="1" x14ac:dyDescent="0.25">
      <c r="B93" s="18">
        <f>SUM(B90:B92)*60</f>
        <v>180</v>
      </c>
      <c r="C93" s="24">
        <f>SUM(C90:C92)</f>
        <v>64.83</v>
      </c>
      <c r="D93" s="25">
        <f>B93+(SUM(C90:C92))</f>
        <v>244.82999999999998</v>
      </c>
      <c r="E93" s="30" t="s">
        <v>17</v>
      </c>
      <c r="F93" s="31">
        <f>AVERAGE(D90:D92)</f>
        <v>81.61</v>
      </c>
      <c r="G93" s="24">
        <f>F93-60</f>
        <v>21.61</v>
      </c>
      <c r="H93" s="2"/>
      <c r="I93" s="66" t="s">
        <v>494</v>
      </c>
      <c r="J93" s="66">
        <f>J90*1.45</f>
        <v>118.33449999999999</v>
      </c>
      <c r="K93" s="77" t="s">
        <v>418</v>
      </c>
    </row>
    <row r="94" spans="1:13" ht="12.75" customHeight="1" x14ac:dyDescent="0.25">
      <c r="D94" s="2"/>
      <c r="E94" s="30"/>
      <c r="F94" s="4"/>
      <c r="H94" s="2"/>
      <c r="I94" s="32"/>
      <c r="J94" s="63"/>
      <c r="K94" s="78"/>
    </row>
    <row r="95" spans="1:13" ht="12.75" customHeight="1" x14ac:dyDescent="0.25">
      <c r="A95" s="100" t="s">
        <v>41</v>
      </c>
      <c r="B95" s="100"/>
      <c r="C95" s="100"/>
      <c r="D95" s="2"/>
      <c r="E95" s="3" t="s">
        <v>6</v>
      </c>
      <c r="F95" s="5" t="s">
        <v>7</v>
      </c>
      <c r="H95" s="2"/>
      <c r="I95" s="5"/>
      <c r="J95" s="63"/>
      <c r="K95" s="78"/>
    </row>
    <row r="96" spans="1:13" ht="12.75" customHeight="1" x14ac:dyDescent="0.25">
      <c r="D96" s="2"/>
      <c r="E96" s="6" t="s">
        <v>8</v>
      </c>
      <c r="F96" s="7" t="s">
        <v>9</v>
      </c>
      <c r="G96" s="8" t="s">
        <v>10</v>
      </c>
      <c r="H96" s="9" t="s">
        <v>11</v>
      </c>
      <c r="I96" s="92" t="s">
        <v>8</v>
      </c>
      <c r="J96" s="93"/>
      <c r="K96" s="104"/>
    </row>
    <row r="97" spans="1:13" ht="12.75" customHeight="1" x14ac:dyDescent="0.25">
      <c r="B97" s="11" t="s">
        <v>495</v>
      </c>
      <c r="C97" s="12" t="s">
        <v>13</v>
      </c>
      <c r="D97" s="2"/>
      <c r="E97" s="13"/>
      <c r="F97" s="14"/>
      <c r="G97" s="15"/>
      <c r="H97" s="16"/>
      <c r="I97" s="71"/>
      <c r="J97" s="63"/>
      <c r="K97" s="78"/>
    </row>
    <row r="98" spans="1:13" ht="12.75" customHeight="1" x14ac:dyDescent="0.25">
      <c r="A98" s="18">
        <v>2019</v>
      </c>
      <c r="B98" s="19">
        <v>2</v>
      </c>
      <c r="C98" s="20">
        <v>55.68</v>
      </c>
      <c r="D98" s="21">
        <f>B98*60+C98</f>
        <v>175.68</v>
      </c>
      <c r="E98" s="22">
        <v>166.19</v>
      </c>
      <c r="F98" s="23">
        <f>E98*1%</f>
        <v>1.6618999999999999</v>
      </c>
      <c r="G98" s="24">
        <f>E98-F98</f>
        <v>164.52809999999999</v>
      </c>
      <c r="H98" s="25">
        <f>E98+F98</f>
        <v>167.8519</v>
      </c>
      <c r="I98" s="66" t="s">
        <v>492</v>
      </c>
      <c r="J98" s="67">
        <v>176.34</v>
      </c>
      <c r="K98" s="77" t="s">
        <v>588</v>
      </c>
      <c r="L98" s="61"/>
      <c r="M98" s="62"/>
    </row>
    <row r="99" spans="1:13" ht="12.75" customHeight="1" x14ac:dyDescent="0.25">
      <c r="A99" s="18">
        <v>2018</v>
      </c>
      <c r="B99" s="18">
        <v>2</v>
      </c>
      <c r="C99" s="24">
        <v>51.06</v>
      </c>
      <c r="D99" s="25">
        <f>B99*60+C99</f>
        <v>171.06</v>
      </c>
      <c r="E99" s="38" t="s">
        <v>42</v>
      </c>
      <c r="F99" s="4"/>
      <c r="G99" s="24">
        <f>G98-120</f>
        <v>44.528099999999995</v>
      </c>
      <c r="H99" s="25">
        <f>H98-120</f>
        <v>47.851900000000001</v>
      </c>
      <c r="I99" s="66" t="s">
        <v>71</v>
      </c>
      <c r="J99" s="67">
        <f>J98*1.1</f>
        <v>193.97400000000002</v>
      </c>
      <c r="K99" s="77" t="s">
        <v>589</v>
      </c>
    </row>
    <row r="100" spans="1:13" ht="12.75" customHeight="1" x14ac:dyDescent="0.25">
      <c r="A100" s="18">
        <v>2017</v>
      </c>
      <c r="B100" s="18">
        <v>3</v>
      </c>
      <c r="C100" s="24">
        <v>2.27</v>
      </c>
      <c r="D100" s="25">
        <f>B100*60+C100</f>
        <v>182.27</v>
      </c>
      <c r="E100" s="13"/>
      <c r="F100" s="4"/>
      <c r="H100" s="2"/>
      <c r="I100" s="66" t="s">
        <v>493</v>
      </c>
      <c r="J100" s="66">
        <f>J98*1.25</f>
        <v>220.42500000000001</v>
      </c>
      <c r="K100" s="77" t="s">
        <v>590</v>
      </c>
    </row>
    <row r="101" spans="1:13" ht="12.75" customHeight="1" x14ac:dyDescent="0.25">
      <c r="B101" s="18">
        <f>SUM(B98:B100)*60</f>
        <v>420</v>
      </c>
      <c r="C101" s="24">
        <f>SUM(C98:C100)</f>
        <v>109.01</v>
      </c>
      <c r="D101" s="25">
        <f>B101+(SUM(C98:C100))</f>
        <v>529.01</v>
      </c>
      <c r="E101" s="30" t="s">
        <v>17</v>
      </c>
      <c r="F101" s="31">
        <f>AVERAGE(D98:D100)</f>
        <v>176.33666666666667</v>
      </c>
      <c r="G101" s="24">
        <f>F101-120</f>
        <v>56.336666666666673</v>
      </c>
      <c r="H101" s="2"/>
      <c r="I101" s="66" t="s">
        <v>494</v>
      </c>
      <c r="J101" s="66">
        <f>J98*1.45</f>
        <v>255.69299999999998</v>
      </c>
      <c r="K101" s="77" t="s">
        <v>591</v>
      </c>
    </row>
    <row r="102" spans="1:13" ht="12.75" customHeight="1" x14ac:dyDescent="0.25">
      <c r="I102" s="80"/>
      <c r="J102" s="63"/>
      <c r="K102" s="78"/>
    </row>
    <row r="103" spans="1:13" s="75" customFormat="1" ht="12.75" customHeight="1" x14ac:dyDescent="0.25">
      <c r="I103" s="63"/>
      <c r="J103" s="63"/>
      <c r="K103" s="78"/>
    </row>
    <row r="104" spans="1:13" s="75" customFormat="1" ht="12.75" customHeight="1" x14ac:dyDescent="0.25">
      <c r="I104" s="63"/>
      <c r="J104" s="63"/>
      <c r="K104" s="78"/>
    </row>
    <row r="105" spans="1:13" s="75" customFormat="1" ht="12.75" customHeight="1" x14ac:dyDescent="0.25">
      <c r="I105" s="63"/>
      <c r="J105" s="63"/>
      <c r="K105" s="78"/>
    </row>
    <row r="106" spans="1:13" s="75" customFormat="1" ht="12.75" customHeight="1" x14ac:dyDescent="0.25">
      <c r="I106" s="63"/>
      <c r="J106" s="63"/>
      <c r="K106" s="78"/>
    </row>
    <row r="107" spans="1:13" s="75" customFormat="1" ht="12.75" customHeight="1" x14ac:dyDescent="0.25">
      <c r="I107" s="63"/>
      <c r="J107" s="63"/>
      <c r="K107" s="78"/>
    </row>
    <row r="108" spans="1:13" ht="12.75" customHeight="1" x14ac:dyDescent="0.25">
      <c r="A108" s="96" t="s">
        <v>22</v>
      </c>
      <c r="B108" s="97"/>
      <c r="D108" s="2"/>
      <c r="E108" s="3" t="s">
        <v>6</v>
      </c>
      <c r="F108" s="5" t="s">
        <v>7</v>
      </c>
      <c r="H108" s="2"/>
      <c r="I108" s="5"/>
      <c r="J108" s="63"/>
      <c r="K108" s="78"/>
    </row>
    <row r="109" spans="1:13" ht="12.75" customHeight="1" x14ac:dyDescent="0.25">
      <c r="D109" s="2"/>
      <c r="E109" s="6" t="s">
        <v>8</v>
      </c>
      <c r="F109" s="7" t="s">
        <v>9</v>
      </c>
      <c r="G109" s="8" t="s">
        <v>10</v>
      </c>
      <c r="H109" s="9" t="s">
        <v>11</v>
      </c>
      <c r="I109" s="92" t="s">
        <v>8</v>
      </c>
      <c r="J109" s="93"/>
      <c r="K109" s="104"/>
    </row>
    <row r="110" spans="1:13" ht="12.75" customHeight="1" x14ac:dyDescent="0.25">
      <c r="B110" s="11" t="s">
        <v>495</v>
      </c>
      <c r="C110" s="12" t="s">
        <v>13</v>
      </c>
      <c r="D110" s="2"/>
      <c r="E110" s="13"/>
      <c r="F110" s="14"/>
      <c r="G110" s="15"/>
      <c r="H110" s="16"/>
      <c r="I110" s="71"/>
      <c r="J110" s="63"/>
      <c r="K110" s="78"/>
    </row>
    <row r="111" spans="1:13" ht="12.75" customHeight="1" x14ac:dyDescent="0.25">
      <c r="A111" s="18">
        <v>2019</v>
      </c>
      <c r="B111" s="19">
        <v>0</v>
      </c>
      <c r="C111" s="20">
        <v>32.18</v>
      </c>
      <c r="D111" s="21">
        <f>B111*60+C111</f>
        <v>32.18</v>
      </c>
      <c r="E111" s="22">
        <v>30.49</v>
      </c>
      <c r="F111" s="23">
        <f>E111*1%</f>
        <v>0.3049</v>
      </c>
      <c r="G111" s="24">
        <f>E111-F111</f>
        <v>30.185099999999998</v>
      </c>
      <c r="H111" s="25">
        <f>E111+F111</f>
        <v>30.794899999999998</v>
      </c>
      <c r="I111" s="66" t="s">
        <v>492</v>
      </c>
      <c r="J111" s="66">
        <v>31.82</v>
      </c>
      <c r="K111" s="77" t="s">
        <v>332</v>
      </c>
      <c r="L111" s="61"/>
      <c r="M111" s="62"/>
    </row>
    <row r="112" spans="1:13" ht="12.75" customHeight="1" x14ac:dyDescent="0.25">
      <c r="A112" s="18">
        <v>2018</v>
      </c>
      <c r="B112" s="18">
        <v>0</v>
      </c>
      <c r="C112" s="24">
        <v>32.25</v>
      </c>
      <c r="D112" s="21">
        <f>B112*60+C112</f>
        <v>32.25</v>
      </c>
      <c r="E112" s="26">
        <v>30.49</v>
      </c>
      <c r="F112" s="4"/>
      <c r="G112" s="24">
        <f>G111</f>
        <v>30.185099999999998</v>
      </c>
      <c r="H112" s="25">
        <f>H111</f>
        <v>30.794899999999998</v>
      </c>
      <c r="I112" s="66" t="s">
        <v>71</v>
      </c>
      <c r="J112" s="67">
        <f>J111*1.1</f>
        <v>35.002000000000002</v>
      </c>
      <c r="K112" s="77" t="s">
        <v>592</v>
      </c>
    </row>
    <row r="113" spans="1:13" ht="12.75" customHeight="1" x14ac:dyDescent="0.25">
      <c r="A113" s="18">
        <v>2017</v>
      </c>
      <c r="B113" s="18">
        <v>0</v>
      </c>
      <c r="C113" s="24">
        <v>31.03</v>
      </c>
      <c r="D113" s="21">
        <f>B113*60+C113</f>
        <v>31.03</v>
      </c>
      <c r="E113" s="13"/>
      <c r="F113" s="4"/>
      <c r="H113" s="2"/>
      <c r="I113" s="66" t="s">
        <v>493</v>
      </c>
      <c r="J113" s="67">
        <f>J111*1.25</f>
        <v>39.774999999999999</v>
      </c>
      <c r="K113" s="77" t="s">
        <v>430</v>
      </c>
    </row>
    <row r="114" spans="1:13" ht="12.75" customHeight="1" x14ac:dyDescent="0.25">
      <c r="B114" s="18">
        <f>SUM(B111:B113)*60</f>
        <v>0</v>
      </c>
      <c r="C114" s="24">
        <f>SUM(C111:C113)</f>
        <v>95.460000000000008</v>
      </c>
      <c r="D114" s="25">
        <f>B114+(SUM(C111:C113))</f>
        <v>95.460000000000008</v>
      </c>
      <c r="E114" s="30" t="s">
        <v>17</v>
      </c>
      <c r="F114" s="31">
        <f>AVERAGE(D111:D113)</f>
        <v>31.820000000000004</v>
      </c>
      <c r="G114" s="24">
        <f>F114</f>
        <v>31.820000000000004</v>
      </c>
      <c r="H114" s="2"/>
      <c r="I114" s="66" t="s">
        <v>494</v>
      </c>
      <c r="J114" s="67">
        <f>J111*1.45</f>
        <v>46.138999999999996</v>
      </c>
      <c r="K114" s="77" t="s">
        <v>333</v>
      </c>
    </row>
    <row r="115" spans="1:13" ht="12.75" customHeight="1" x14ac:dyDescent="0.25">
      <c r="D115" s="2"/>
      <c r="E115" s="30"/>
      <c r="F115" s="32"/>
      <c r="H115" s="2"/>
      <c r="I115" s="32"/>
      <c r="J115" s="63"/>
      <c r="K115" s="78"/>
    </row>
    <row r="116" spans="1:13" ht="12.75" customHeight="1" x14ac:dyDescent="0.25">
      <c r="A116" s="96" t="s">
        <v>43</v>
      </c>
      <c r="B116" s="97"/>
      <c r="D116" s="2"/>
      <c r="E116" s="3" t="s">
        <v>6</v>
      </c>
      <c r="F116" s="5" t="s">
        <v>7</v>
      </c>
      <c r="H116" s="2"/>
      <c r="I116" s="5"/>
      <c r="J116" s="63"/>
      <c r="K116" s="78"/>
    </row>
    <row r="117" spans="1:13" ht="12.75" customHeight="1" x14ac:dyDescent="0.25">
      <c r="D117" s="2"/>
      <c r="E117" s="6" t="s">
        <v>8</v>
      </c>
      <c r="F117" s="7" t="s">
        <v>9</v>
      </c>
      <c r="G117" s="8" t="s">
        <v>10</v>
      </c>
      <c r="H117" s="9" t="s">
        <v>11</v>
      </c>
      <c r="I117" s="92" t="s">
        <v>8</v>
      </c>
      <c r="J117" s="93"/>
      <c r="K117" s="104"/>
    </row>
    <row r="118" spans="1:13" ht="12.75" customHeight="1" x14ac:dyDescent="0.25">
      <c r="B118" s="11" t="s">
        <v>495</v>
      </c>
      <c r="C118" s="12" t="s">
        <v>13</v>
      </c>
      <c r="D118" s="2"/>
      <c r="E118" s="13"/>
      <c r="F118" s="14"/>
      <c r="G118" s="15"/>
      <c r="H118" s="16"/>
      <c r="I118" s="71"/>
      <c r="J118" s="63"/>
      <c r="K118" s="78"/>
    </row>
    <row r="119" spans="1:13" ht="12.75" customHeight="1" x14ac:dyDescent="0.25">
      <c r="A119" s="18">
        <v>2019</v>
      </c>
      <c r="B119" s="19">
        <v>1</v>
      </c>
      <c r="C119" s="20">
        <v>13.65</v>
      </c>
      <c r="D119" s="21">
        <f>B119*60+C119</f>
        <v>73.650000000000006</v>
      </c>
      <c r="E119" s="22">
        <v>67.290000000000006</v>
      </c>
      <c r="F119" s="23">
        <f>E119*1%</f>
        <v>0.67290000000000005</v>
      </c>
      <c r="G119" s="24">
        <f>E119-F119</f>
        <v>66.617100000000008</v>
      </c>
      <c r="H119" s="25">
        <f>E119+F119</f>
        <v>67.962900000000005</v>
      </c>
      <c r="I119" s="66" t="s">
        <v>492</v>
      </c>
      <c r="J119" s="66">
        <v>70.66</v>
      </c>
      <c r="K119" s="77" t="s">
        <v>222</v>
      </c>
      <c r="L119" s="61"/>
      <c r="M119" s="62"/>
    </row>
    <row r="120" spans="1:13" ht="12.75" customHeight="1" x14ac:dyDescent="0.25">
      <c r="A120" s="18">
        <v>2018</v>
      </c>
      <c r="B120" s="18">
        <v>1</v>
      </c>
      <c r="C120" s="24">
        <v>14.17</v>
      </c>
      <c r="D120" s="21">
        <f>B120*60+C120</f>
        <v>74.17</v>
      </c>
      <c r="E120" s="38" t="s">
        <v>36</v>
      </c>
      <c r="F120" s="4"/>
      <c r="G120" s="24">
        <f>G119-60</f>
        <v>6.6171000000000078</v>
      </c>
      <c r="H120" s="25">
        <f>H119-60</f>
        <v>7.9629000000000048</v>
      </c>
      <c r="I120" s="66" t="s">
        <v>71</v>
      </c>
      <c r="J120" s="67">
        <f>J119*1.1</f>
        <v>77.725999999999999</v>
      </c>
      <c r="K120" s="77" t="s">
        <v>297</v>
      </c>
    </row>
    <row r="121" spans="1:13" ht="12.75" customHeight="1" x14ac:dyDescent="0.25">
      <c r="A121" s="18">
        <v>2017</v>
      </c>
      <c r="B121" s="18">
        <v>1</v>
      </c>
      <c r="C121" s="24">
        <v>10.15</v>
      </c>
      <c r="D121" s="36">
        <f>B121*60+C121</f>
        <v>70.150000000000006</v>
      </c>
      <c r="E121" s="13"/>
      <c r="F121" s="4"/>
      <c r="H121" s="2"/>
      <c r="I121" s="66" t="s">
        <v>493</v>
      </c>
      <c r="J121" s="67">
        <f>J119*1.25</f>
        <v>88.324999999999989</v>
      </c>
      <c r="K121" s="77" t="s">
        <v>446</v>
      </c>
    </row>
    <row r="122" spans="1:13" ht="12.75" customHeight="1" x14ac:dyDescent="0.25">
      <c r="B122" s="18">
        <f>SUM(B119:B121)*60</f>
        <v>180</v>
      </c>
      <c r="C122" s="24">
        <f>SUM(C119:C121)</f>
        <v>37.97</v>
      </c>
      <c r="D122" s="25">
        <f>B122+(SUM(C119:C121))</f>
        <v>217.97</v>
      </c>
      <c r="E122" s="30" t="s">
        <v>17</v>
      </c>
      <c r="F122" s="31">
        <f>AVERAGE(D119:D121)</f>
        <v>72.656666666666666</v>
      </c>
      <c r="G122" s="24">
        <f>F122-60</f>
        <v>12.656666666666666</v>
      </c>
      <c r="H122" s="2"/>
      <c r="I122" s="66" t="s">
        <v>494</v>
      </c>
      <c r="J122" s="67">
        <f>J119*1.45</f>
        <v>102.45699999999999</v>
      </c>
      <c r="K122" s="77" t="s">
        <v>334</v>
      </c>
    </row>
    <row r="123" spans="1:13" ht="12.75" customHeight="1" x14ac:dyDescent="0.25">
      <c r="D123" s="2"/>
      <c r="E123" s="30"/>
      <c r="F123" s="4"/>
      <c r="H123" s="2"/>
      <c r="I123" s="32"/>
      <c r="J123" s="63"/>
      <c r="K123" s="78"/>
    </row>
    <row r="124" spans="1:13" ht="12.75" customHeight="1" x14ac:dyDescent="0.25">
      <c r="A124" s="96" t="s">
        <v>44</v>
      </c>
      <c r="B124" s="97"/>
      <c r="D124" s="2"/>
      <c r="E124" s="3" t="s">
        <v>6</v>
      </c>
      <c r="F124" s="5" t="s">
        <v>7</v>
      </c>
      <c r="H124" s="2"/>
      <c r="I124" s="5"/>
      <c r="J124" s="63"/>
      <c r="K124" s="78"/>
    </row>
    <row r="125" spans="1:13" ht="12.75" customHeight="1" x14ac:dyDescent="0.25">
      <c r="D125" s="2"/>
      <c r="E125" s="6" t="s">
        <v>8</v>
      </c>
      <c r="F125" s="7" t="s">
        <v>9</v>
      </c>
      <c r="G125" s="8" t="s">
        <v>10</v>
      </c>
      <c r="H125" s="9" t="s">
        <v>11</v>
      </c>
      <c r="I125" s="92" t="s">
        <v>8</v>
      </c>
      <c r="J125" s="93"/>
      <c r="K125" s="104"/>
    </row>
    <row r="126" spans="1:13" ht="12.75" customHeight="1" x14ac:dyDescent="0.25">
      <c r="B126" s="11" t="s">
        <v>495</v>
      </c>
      <c r="C126" s="12" t="s">
        <v>13</v>
      </c>
      <c r="D126" s="2"/>
      <c r="E126" s="13"/>
      <c r="F126" s="14"/>
      <c r="G126" s="15"/>
      <c r="H126" s="16"/>
      <c r="I126" s="71"/>
      <c r="J126" s="63"/>
      <c r="K126" s="78"/>
    </row>
    <row r="127" spans="1:13" ht="12.75" customHeight="1" x14ac:dyDescent="0.25">
      <c r="A127" s="18">
        <v>2019</v>
      </c>
      <c r="B127" s="19">
        <v>2</v>
      </c>
      <c r="C127" s="20">
        <v>38.96</v>
      </c>
      <c r="D127" s="21">
        <f>B127*60+C127</f>
        <v>158.96</v>
      </c>
      <c r="E127" s="22">
        <v>151.38999999999999</v>
      </c>
      <c r="F127" s="23">
        <f>E127*1%</f>
        <v>1.5138999999999998</v>
      </c>
      <c r="G127" s="24">
        <f>E127-F127</f>
        <v>149.87609999999998</v>
      </c>
      <c r="H127" s="25">
        <f>E127+F127</f>
        <v>152.90389999999999</v>
      </c>
      <c r="I127" s="66" t="s">
        <v>492</v>
      </c>
      <c r="J127" s="66">
        <v>158.96</v>
      </c>
      <c r="K127" s="77" t="s">
        <v>335</v>
      </c>
      <c r="L127" s="61"/>
      <c r="M127" s="62"/>
    </row>
    <row r="128" spans="1:13" ht="12.75" customHeight="1" x14ac:dyDescent="0.25">
      <c r="A128" s="18">
        <v>2018</v>
      </c>
      <c r="B128" s="18">
        <v>2</v>
      </c>
      <c r="C128" s="24">
        <v>38.96</v>
      </c>
      <c r="D128" s="25">
        <f>B128*60+C128</f>
        <v>158.96</v>
      </c>
      <c r="E128" s="38" t="s">
        <v>45</v>
      </c>
      <c r="F128" s="4"/>
      <c r="G128" s="24">
        <f>G127-120</f>
        <v>29.87609999999998</v>
      </c>
      <c r="H128" s="25">
        <f>H127-120</f>
        <v>32.903899999999993</v>
      </c>
      <c r="I128" s="66" t="s">
        <v>71</v>
      </c>
      <c r="J128" s="66">
        <f>J127*1.1</f>
        <v>174.85600000000002</v>
      </c>
      <c r="K128" s="77" t="s">
        <v>593</v>
      </c>
    </row>
    <row r="129" spans="1:13" ht="12.75" customHeight="1" x14ac:dyDescent="0.25">
      <c r="A129" s="18">
        <v>2017</v>
      </c>
      <c r="B129" s="18">
        <v>2</v>
      </c>
      <c r="C129" s="24">
        <v>38.96</v>
      </c>
      <c r="D129" s="25">
        <f>B129*60+C129</f>
        <v>158.96</v>
      </c>
      <c r="E129" s="13"/>
      <c r="F129" s="4"/>
      <c r="H129" s="2"/>
      <c r="I129" s="66" t="s">
        <v>493</v>
      </c>
      <c r="J129" s="67">
        <f>J127*1.25</f>
        <v>198.70000000000002</v>
      </c>
      <c r="K129" s="77" t="s">
        <v>257</v>
      </c>
    </row>
    <row r="130" spans="1:13" ht="12.75" customHeight="1" x14ac:dyDescent="0.25">
      <c r="B130" s="18">
        <f>SUM(B127:B129)*60</f>
        <v>360</v>
      </c>
      <c r="C130" s="24">
        <f>SUM(C127:C129)</f>
        <v>116.88</v>
      </c>
      <c r="D130" s="25">
        <f>B130+(SUM(C127:C129))</f>
        <v>476.88</v>
      </c>
      <c r="E130" s="30" t="s">
        <v>17</v>
      </c>
      <c r="F130" s="31">
        <f>AVERAGE(D127:D129)</f>
        <v>158.96</v>
      </c>
      <c r="G130" s="24">
        <f>F130-120</f>
        <v>38.960000000000008</v>
      </c>
      <c r="H130" s="2"/>
      <c r="I130" s="66" t="s">
        <v>494</v>
      </c>
      <c r="J130" s="66">
        <f>J127*1.45</f>
        <v>230.49200000000002</v>
      </c>
      <c r="K130" s="77" t="s">
        <v>336</v>
      </c>
    </row>
    <row r="131" spans="1:13" ht="12.75" customHeight="1" x14ac:dyDescent="0.25">
      <c r="I131" s="80"/>
      <c r="J131" s="63"/>
      <c r="K131" s="78"/>
    </row>
    <row r="132" spans="1:13" ht="12.75" customHeight="1" x14ac:dyDescent="0.25">
      <c r="A132" s="100" t="s">
        <v>23</v>
      </c>
      <c r="B132" s="100"/>
      <c r="C132" s="100"/>
      <c r="D132" s="2"/>
      <c r="E132" s="3" t="s">
        <v>6</v>
      </c>
      <c r="F132" s="5" t="s">
        <v>7</v>
      </c>
      <c r="H132" s="2"/>
      <c r="I132" s="5"/>
      <c r="J132" s="63"/>
      <c r="K132" s="78"/>
    </row>
    <row r="133" spans="1:13" ht="12.75" customHeight="1" x14ac:dyDescent="0.25">
      <c r="D133" s="2"/>
      <c r="E133" s="6" t="s">
        <v>8</v>
      </c>
      <c r="F133" s="7" t="s">
        <v>9</v>
      </c>
      <c r="G133" s="8" t="s">
        <v>10</v>
      </c>
      <c r="H133" s="9" t="s">
        <v>11</v>
      </c>
      <c r="I133" s="92" t="s">
        <v>8</v>
      </c>
      <c r="J133" s="93"/>
      <c r="K133" s="104"/>
    </row>
    <row r="134" spans="1:13" ht="12.75" customHeight="1" x14ac:dyDescent="0.25">
      <c r="B134" s="11" t="s">
        <v>495</v>
      </c>
      <c r="C134" s="12" t="s">
        <v>13</v>
      </c>
      <c r="D134" s="2"/>
      <c r="E134" s="13"/>
      <c r="F134" s="14"/>
      <c r="G134" s="15"/>
      <c r="H134" s="16"/>
      <c r="I134" s="71"/>
      <c r="J134" s="63"/>
      <c r="K134" s="78"/>
    </row>
    <row r="135" spans="1:13" ht="12.75" customHeight="1" x14ac:dyDescent="0.25">
      <c r="A135" s="18">
        <v>2019</v>
      </c>
      <c r="B135" s="19">
        <v>1</v>
      </c>
      <c r="C135" s="20">
        <v>11.67</v>
      </c>
      <c r="D135" s="21">
        <f>B135*60+C135</f>
        <v>71.67</v>
      </c>
      <c r="E135" s="22">
        <v>67.989999999999995</v>
      </c>
      <c r="F135" s="23">
        <f>E135*1%</f>
        <v>0.67989999999999995</v>
      </c>
      <c r="G135" s="24">
        <f>E135-F135</f>
        <v>67.310099999999991</v>
      </c>
      <c r="H135" s="25">
        <f>E135+F135</f>
        <v>68.669899999999998</v>
      </c>
      <c r="I135" s="66" t="s">
        <v>492</v>
      </c>
      <c r="J135" s="66">
        <v>71.09</v>
      </c>
      <c r="K135" s="77" t="s">
        <v>179</v>
      </c>
      <c r="L135" s="61"/>
      <c r="M135" s="62"/>
    </row>
    <row r="136" spans="1:13" ht="12.75" customHeight="1" x14ac:dyDescent="0.25">
      <c r="A136" s="18">
        <v>2018</v>
      </c>
      <c r="B136" s="18">
        <v>1</v>
      </c>
      <c r="C136" s="24">
        <v>10.6</v>
      </c>
      <c r="D136" s="21">
        <f>B136*60+C136</f>
        <v>70.599999999999994</v>
      </c>
      <c r="E136" s="38" t="s">
        <v>24</v>
      </c>
      <c r="F136" s="4"/>
      <c r="G136" s="24">
        <f>G135</f>
        <v>67.310099999999991</v>
      </c>
      <c r="H136" s="25">
        <f>H135</f>
        <v>68.669899999999998</v>
      </c>
      <c r="I136" s="66" t="s">
        <v>71</v>
      </c>
      <c r="J136" s="67">
        <f>J135*1.1</f>
        <v>78.199000000000012</v>
      </c>
      <c r="K136" s="77" t="s">
        <v>594</v>
      </c>
    </row>
    <row r="137" spans="1:13" ht="12.75" customHeight="1" x14ac:dyDescent="0.25">
      <c r="A137" s="18">
        <v>2017</v>
      </c>
      <c r="B137" s="18">
        <v>1</v>
      </c>
      <c r="C137" s="24">
        <v>11</v>
      </c>
      <c r="D137" s="36">
        <f>B137*60+C137</f>
        <v>71</v>
      </c>
      <c r="E137" s="13"/>
      <c r="F137" s="4"/>
      <c r="H137" s="2"/>
      <c r="I137" s="66" t="s">
        <v>493</v>
      </c>
      <c r="J137" s="67">
        <f>J135*1.25</f>
        <v>88.862500000000011</v>
      </c>
      <c r="K137" s="77" t="s">
        <v>383</v>
      </c>
    </row>
    <row r="138" spans="1:13" ht="12.75" customHeight="1" x14ac:dyDescent="0.25">
      <c r="B138" s="18">
        <f>SUM(B135:B137)*60</f>
        <v>180</v>
      </c>
      <c r="C138" s="24">
        <f>SUM(C135:C137)</f>
        <v>33.269999999999996</v>
      </c>
      <c r="D138" s="25">
        <f>B138+(SUM(C135:C137))</f>
        <v>213.26999999999998</v>
      </c>
      <c r="E138" s="30" t="s">
        <v>17</v>
      </c>
      <c r="F138" s="31">
        <f>AVERAGE(D135:D137)</f>
        <v>71.089999999999989</v>
      </c>
      <c r="G138" s="24">
        <f>F138-60</f>
        <v>11.089999999999989</v>
      </c>
      <c r="H138" s="2"/>
      <c r="I138" s="66" t="s">
        <v>494</v>
      </c>
      <c r="J138" s="66">
        <f>J135*1.45</f>
        <v>103.0805</v>
      </c>
      <c r="K138" s="77" t="s">
        <v>180</v>
      </c>
    </row>
    <row r="139" spans="1:13" ht="12.75" customHeight="1" x14ac:dyDescent="0.25">
      <c r="D139" s="2"/>
      <c r="E139" s="30"/>
      <c r="F139" s="4"/>
      <c r="H139" s="2"/>
      <c r="I139" s="32"/>
      <c r="J139" s="63"/>
      <c r="K139" s="78"/>
    </row>
    <row r="140" spans="1:13" ht="12.75" customHeight="1" x14ac:dyDescent="0.25">
      <c r="A140" s="100" t="s">
        <v>46</v>
      </c>
      <c r="B140" s="100"/>
      <c r="C140" s="100"/>
      <c r="D140" s="2"/>
      <c r="E140" s="3" t="s">
        <v>6</v>
      </c>
      <c r="F140" s="5" t="s">
        <v>7</v>
      </c>
      <c r="H140" s="2"/>
      <c r="I140" s="5"/>
      <c r="J140" s="63"/>
      <c r="K140" s="78"/>
    </row>
    <row r="141" spans="1:13" ht="12.75" customHeight="1" x14ac:dyDescent="0.25">
      <c r="D141" s="2"/>
      <c r="E141" s="6" t="s">
        <v>8</v>
      </c>
      <c r="F141" s="7" t="s">
        <v>9</v>
      </c>
      <c r="G141" s="8" t="s">
        <v>10</v>
      </c>
      <c r="H141" s="9" t="s">
        <v>11</v>
      </c>
      <c r="I141" s="92" t="s">
        <v>8</v>
      </c>
      <c r="J141" s="93"/>
      <c r="K141" s="104"/>
    </row>
    <row r="142" spans="1:13" ht="12.75" customHeight="1" x14ac:dyDescent="0.25">
      <c r="B142" s="11" t="s">
        <v>495</v>
      </c>
      <c r="C142" s="12" t="s">
        <v>13</v>
      </c>
      <c r="D142" s="2"/>
      <c r="E142" s="13"/>
      <c r="F142" s="14"/>
      <c r="G142" s="15"/>
      <c r="H142" s="16"/>
      <c r="I142" s="71"/>
      <c r="J142" s="63"/>
      <c r="K142" s="78"/>
    </row>
    <row r="143" spans="1:13" ht="12.75" customHeight="1" x14ac:dyDescent="0.25">
      <c r="A143" s="18">
        <v>2019</v>
      </c>
      <c r="B143" s="19">
        <v>2</v>
      </c>
      <c r="C143" s="20">
        <v>39.85</v>
      </c>
      <c r="D143" s="21">
        <f>B143*60+C143</f>
        <v>159.85</v>
      </c>
      <c r="E143" s="22">
        <v>144.99</v>
      </c>
      <c r="F143" s="23">
        <f>E143*1%</f>
        <v>1.4499000000000002</v>
      </c>
      <c r="G143" s="24">
        <f>E143-F143</f>
        <v>143.5401</v>
      </c>
      <c r="H143" s="25">
        <f>E143+F143</f>
        <v>146.43990000000002</v>
      </c>
      <c r="I143" s="66" t="s">
        <v>492</v>
      </c>
      <c r="J143" s="66">
        <v>152.24</v>
      </c>
      <c r="K143" s="77" t="s">
        <v>337</v>
      </c>
      <c r="L143" s="61"/>
      <c r="M143" s="62"/>
    </row>
    <row r="144" spans="1:13" ht="12.75" customHeight="1" x14ac:dyDescent="0.25">
      <c r="A144" s="18">
        <v>2018</v>
      </c>
      <c r="B144" s="18">
        <v>2</v>
      </c>
      <c r="C144" s="24">
        <v>34.049999999999997</v>
      </c>
      <c r="D144" s="25">
        <f>B144*60+C144</f>
        <v>154.05000000000001</v>
      </c>
      <c r="E144" s="38" t="s">
        <v>47</v>
      </c>
      <c r="F144" s="4"/>
      <c r="G144" s="24">
        <f>G143-120</f>
        <v>23.540099999999995</v>
      </c>
      <c r="H144" s="25">
        <f>H143-120</f>
        <v>26.439900000000023</v>
      </c>
      <c r="I144" s="66" t="s">
        <v>71</v>
      </c>
      <c r="J144" s="66">
        <f>J143*1.1</f>
        <v>167.46400000000003</v>
      </c>
      <c r="K144" s="77" t="s">
        <v>580</v>
      </c>
    </row>
    <row r="145" spans="1:13" ht="12.75" customHeight="1" x14ac:dyDescent="0.25">
      <c r="A145" s="18">
        <v>2017</v>
      </c>
      <c r="B145" s="18">
        <v>2</v>
      </c>
      <c r="C145" s="24">
        <v>38.57</v>
      </c>
      <c r="D145" s="25">
        <f>B145*60+C145</f>
        <v>158.57</v>
      </c>
      <c r="E145" s="13"/>
      <c r="F145" s="4"/>
      <c r="H145" s="2"/>
      <c r="I145" s="66" t="s">
        <v>493</v>
      </c>
      <c r="J145" s="67">
        <f>J143*1.25</f>
        <v>190.3</v>
      </c>
      <c r="K145" s="77" t="s">
        <v>447</v>
      </c>
    </row>
    <row r="146" spans="1:13" ht="12.75" customHeight="1" x14ac:dyDescent="0.25">
      <c r="B146" s="18">
        <f>SUM(B143:B145)*60</f>
        <v>360</v>
      </c>
      <c r="C146" s="24">
        <f>SUM(C143:C145)</f>
        <v>112.47</v>
      </c>
      <c r="D146" s="25">
        <f>B146+(SUM(C143:C145))</f>
        <v>472.47</v>
      </c>
      <c r="E146" s="30" t="s">
        <v>17</v>
      </c>
      <c r="F146" s="31">
        <f>AVERAGE(D143:D145)</f>
        <v>157.48999999999998</v>
      </c>
      <c r="G146" s="24">
        <f>F146-120</f>
        <v>37.489999999999981</v>
      </c>
      <c r="H146" s="2"/>
      <c r="I146" s="66" t="s">
        <v>494</v>
      </c>
      <c r="J146" s="66">
        <f>J143*1.45</f>
        <v>220.74800000000002</v>
      </c>
      <c r="K146" s="77" t="s">
        <v>338</v>
      </c>
    </row>
    <row r="147" spans="1:13" ht="12.75" customHeight="1" x14ac:dyDescent="0.25">
      <c r="D147" s="2"/>
      <c r="E147" s="30"/>
      <c r="F147" s="4"/>
      <c r="H147" s="2"/>
      <c r="I147" s="32"/>
      <c r="J147" s="63"/>
      <c r="K147" s="78"/>
    </row>
    <row r="148" spans="1:13" ht="12.75" customHeight="1" x14ac:dyDescent="0.25">
      <c r="A148" s="100" t="s">
        <v>48</v>
      </c>
      <c r="B148" s="100"/>
      <c r="C148" s="100"/>
      <c r="D148" s="2"/>
      <c r="E148" s="3" t="s">
        <v>6</v>
      </c>
      <c r="F148" s="5" t="s">
        <v>7</v>
      </c>
      <c r="H148" s="2"/>
      <c r="I148" s="5"/>
      <c r="J148" s="63"/>
      <c r="K148" s="78"/>
    </row>
    <row r="149" spans="1:13" ht="12.75" customHeight="1" x14ac:dyDescent="0.25">
      <c r="D149" s="2"/>
      <c r="E149" s="6" t="s">
        <v>8</v>
      </c>
      <c r="F149" s="7" t="s">
        <v>9</v>
      </c>
      <c r="G149" s="8" t="s">
        <v>10</v>
      </c>
      <c r="H149" s="9" t="s">
        <v>11</v>
      </c>
      <c r="I149" s="92" t="s">
        <v>8</v>
      </c>
      <c r="J149" s="93"/>
      <c r="K149" s="104"/>
    </row>
    <row r="150" spans="1:13" ht="12.75" customHeight="1" x14ac:dyDescent="0.25">
      <c r="B150" s="11" t="s">
        <v>495</v>
      </c>
      <c r="C150" s="12" t="s">
        <v>13</v>
      </c>
      <c r="D150" s="2"/>
      <c r="E150" s="13"/>
      <c r="F150" s="14"/>
      <c r="G150" s="15"/>
      <c r="H150" s="16"/>
      <c r="I150" s="71"/>
      <c r="J150" s="63"/>
      <c r="K150" s="78"/>
    </row>
    <row r="151" spans="1:13" ht="12.75" customHeight="1" x14ac:dyDescent="0.25">
      <c r="A151" s="18">
        <v>2019</v>
      </c>
      <c r="B151" s="15">
        <v>5</v>
      </c>
      <c r="C151" s="19">
        <v>35.15</v>
      </c>
      <c r="D151" s="2">
        <f>B151*60+C151</f>
        <v>335.15</v>
      </c>
      <c r="E151" s="10">
        <v>319.19</v>
      </c>
      <c r="F151" s="23">
        <f>E151*1%</f>
        <v>3.1919</v>
      </c>
      <c r="G151" s="24">
        <f>E151-F151</f>
        <v>315.99810000000002</v>
      </c>
      <c r="H151" s="25">
        <f>E151+F151</f>
        <v>322.38189999999997</v>
      </c>
      <c r="I151" s="66" t="s">
        <v>492</v>
      </c>
      <c r="J151" s="66">
        <v>335.15</v>
      </c>
      <c r="K151" s="77" t="s">
        <v>316</v>
      </c>
      <c r="L151" s="61"/>
      <c r="M151" s="62"/>
    </row>
    <row r="152" spans="1:13" ht="12.75" customHeight="1" x14ac:dyDescent="0.25">
      <c r="A152" s="18">
        <v>2018</v>
      </c>
      <c r="B152" s="1">
        <v>5</v>
      </c>
      <c r="C152" s="18">
        <v>35.15</v>
      </c>
      <c r="D152" s="2">
        <f>B152*60+C152</f>
        <v>335.15</v>
      </c>
      <c r="E152" s="38" t="s">
        <v>49</v>
      </c>
      <c r="F152" s="4"/>
      <c r="G152" s="40">
        <f>G151-300</f>
        <v>15.998100000000022</v>
      </c>
      <c r="H152" s="41">
        <f>H151-300</f>
        <v>22.381899999999973</v>
      </c>
      <c r="I152" s="66" t="s">
        <v>71</v>
      </c>
      <c r="J152" s="66">
        <f>J151*1.1</f>
        <v>368.66500000000002</v>
      </c>
      <c r="K152" s="77" t="s">
        <v>570</v>
      </c>
    </row>
    <row r="153" spans="1:13" ht="12.75" customHeight="1" x14ac:dyDescent="0.25">
      <c r="A153" s="18">
        <v>2017</v>
      </c>
      <c r="B153" s="1">
        <v>5</v>
      </c>
      <c r="C153" s="24">
        <v>35.15</v>
      </c>
      <c r="D153" s="2">
        <f>B153*60+C153</f>
        <v>335.15</v>
      </c>
      <c r="E153" s="13"/>
      <c r="F153" s="4"/>
      <c r="H153" s="2"/>
      <c r="I153" s="66" t="s">
        <v>493</v>
      </c>
      <c r="J153" s="66">
        <f>J151*1.25</f>
        <v>418.9375</v>
      </c>
      <c r="K153" s="77" t="s">
        <v>438</v>
      </c>
    </row>
    <row r="154" spans="1:13" ht="12.75" customHeight="1" x14ac:dyDescent="0.25">
      <c r="B154" s="18">
        <f>SUM(B151:B153)*60</f>
        <v>900</v>
      </c>
      <c r="C154" s="24">
        <f>SUM(C151:C153)</f>
        <v>105.44999999999999</v>
      </c>
      <c r="D154" s="41">
        <f>B154+C154</f>
        <v>1005.45</v>
      </c>
      <c r="E154" s="30" t="s">
        <v>17</v>
      </c>
      <c r="F154" s="31">
        <f>AVERAGE(D151:D153)</f>
        <v>335.15</v>
      </c>
      <c r="G154" s="40">
        <f>F154-300</f>
        <v>35.149999999999977</v>
      </c>
      <c r="H154" s="2"/>
      <c r="I154" s="66" t="s">
        <v>494</v>
      </c>
      <c r="J154" s="66">
        <f>J151*1.45</f>
        <v>485.96749999999997</v>
      </c>
      <c r="K154" s="77" t="s">
        <v>317</v>
      </c>
    </row>
    <row r="155" spans="1:13" ht="12.75" customHeight="1" x14ac:dyDescent="0.25">
      <c r="D155" s="2"/>
      <c r="E155" s="30"/>
      <c r="F155" s="4"/>
      <c r="H155" s="2"/>
      <c r="I155" s="32"/>
      <c r="J155" s="63"/>
      <c r="K155" s="78"/>
    </row>
  </sheetData>
  <mergeCells count="40">
    <mergeCell ref="A1:K1"/>
    <mergeCell ref="A95:C95"/>
    <mergeCell ref="A4:B4"/>
    <mergeCell ref="B2:I2"/>
    <mergeCell ref="A3:B3"/>
    <mergeCell ref="I3:K3"/>
    <mergeCell ref="A12:B12"/>
    <mergeCell ref="A20:B20"/>
    <mergeCell ref="A28:B28"/>
    <mergeCell ref="A36:B36"/>
    <mergeCell ref="A44:B44"/>
    <mergeCell ref="I5:K5"/>
    <mergeCell ref="I13:K13"/>
    <mergeCell ref="I21:K21"/>
    <mergeCell ref="I29:K29"/>
    <mergeCell ref="I37:K37"/>
    <mergeCell ref="I45:K45"/>
    <mergeCell ref="I56:K56"/>
    <mergeCell ref="I64:K64"/>
    <mergeCell ref="A63:C63"/>
    <mergeCell ref="A71:C71"/>
    <mergeCell ref="A55:B55"/>
    <mergeCell ref="I72:K72"/>
    <mergeCell ref="I80:K80"/>
    <mergeCell ref="A79:C79"/>
    <mergeCell ref="A87:C87"/>
    <mergeCell ref="I88:K88"/>
    <mergeCell ref="I96:K96"/>
    <mergeCell ref="I109:K109"/>
    <mergeCell ref="I117:K117"/>
    <mergeCell ref="I125:K125"/>
    <mergeCell ref="A132:C132"/>
    <mergeCell ref="A116:B116"/>
    <mergeCell ref="A124:B124"/>
    <mergeCell ref="A108:B108"/>
    <mergeCell ref="I133:K133"/>
    <mergeCell ref="A140:C140"/>
    <mergeCell ref="I141:K141"/>
    <mergeCell ref="A148:C148"/>
    <mergeCell ref="I149:K149"/>
  </mergeCells>
  <pageMargins left="0.25" right="0.2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M131"/>
  <sheetViews>
    <sheetView view="pageLayout" zoomScaleNormal="100" workbookViewId="0">
      <selection activeCell="J7" sqref="J7"/>
    </sheetView>
  </sheetViews>
  <sheetFormatPr defaultColWidth="14.33203125" defaultRowHeight="12.75" customHeight="1" x14ac:dyDescent="0.25"/>
  <cols>
    <col min="1" max="1" width="7.33203125" style="1" customWidth="1"/>
    <col min="2" max="2" width="5.33203125" style="1" customWidth="1"/>
    <col min="3" max="4" width="9" style="1" customWidth="1"/>
    <col min="5" max="5" width="12.44140625" style="1" customWidth="1"/>
    <col min="6" max="6" width="10.88671875" style="1" customWidth="1"/>
    <col min="7" max="8" width="7.6640625" style="1" customWidth="1"/>
    <col min="9" max="9" width="9.33203125" style="1" customWidth="1"/>
    <col min="10" max="10" width="7.6640625" style="1" customWidth="1"/>
    <col min="11" max="11" width="8.88671875" style="1" customWidth="1"/>
    <col min="12" max="13" width="8.6640625" style="1" customWidth="1"/>
    <col min="14" max="16384" width="14.33203125" style="1"/>
  </cols>
  <sheetData>
    <row r="1" spans="1:13" ht="15" customHeight="1" x14ac:dyDescent="0.25">
      <c r="A1" s="95" t="s">
        <v>54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3" ht="20.25" customHeight="1" x14ac:dyDescent="0.25">
      <c r="B2" s="98"/>
      <c r="C2" s="97"/>
      <c r="D2" s="97"/>
      <c r="E2" s="97"/>
      <c r="F2" s="97"/>
      <c r="G2" s="97"/>
      <c r="H2" s="97"/>
      <c r="I2" s="97"/>
    </row>
    <row r="3" spans="1:13" ht="12" customHeight="1" x14ac:dyDescent="0.25">
      <c r="A3" s="99" t="s">
        <v>4</v>
      </c>
      <c r="B3" s="97"/>
      <c r="D3" s="2"/>
      <c r="E3" s="3">
        <v>2019</v>
      </c>
      <c r="F3" s="4"/>
      <c r="H3" s="2"/>
      <c r="I3" s="101">
        <v>2020</v>
      </c>
      <c r="J3" s="102"/>
      <c r="K3" s="105"/>
    </row>
    <row r="4" spans="1:13" ht="12" customHeight="1" x14ac:dyDescent="0.25">
      <c r="A4" s="96" t="s">
        <v>5</v>
      </c>
      <c r="B4" s="97"/>
      <c r="D4" s="2"/>
      <c r="E4" s="3" t="s">
        <v>6</v>
      </c>
      <c r="F4" s="5" t="s">
        <v>7</v>
      </c>
      <c r="H4" s="2"/>
      <c r="I4" s="5"/>
      <c r="J4" s="63"/>
      <c r="K4" s="78"/>
    </row>
    <row r="5" spans="1:13" ht="12" customHeight="1" x14ac:dyDescent="0.25">
      <c r="D5" s="2"/>
      <c r="E5" s="6" t="s">
        <v>8</v>
      </c>
      <c r="F5" s="7" t="s">
        <v>9</v>
      </c>
      <c r="G5" s="8" t="s">
        <v>10</v>
      </c>
      <c r="H5" s="9" t="s">
        <v>11</v>
      </c>
      <c r="I5" s="92" t="s">
        <v>8</v>
      </c>
      <c r="J5" s="93"/>
      <c r="K5" s="104"/>
    </row>
    <row r="6" spans="1:13" ht="12" customHeight="1" x14ac:dyDescent="0.25">
      <c r="B6" s="11" t="s">
        <v>495</v>
      </c>
      <c r="C6" s="12" t="s">
        <v>13</v>
      </c>
      <c r="D6" s="2"/>
      <c r="E6" s="13"/>
      <c r="F6" s="14"/>
      <c r="G6" s="15"/>
      <c r="H6" s="16"/>
      <c r="I6" s="71"/>
      <c r="J6" s="63"/>
      <c r="K6" s="78"/>
    </row>
    <row r="7" spans="1:13" ht="12" customHeight="1" x14ac:dyDescent="0.25">
      <c r="A7" s="18">
        <v>2019</v>
      </c>
      <c r="B7" s="19">
        <v>0</v>
      </c>
      <c r="C7" s="20">
        <v>25.88</v>
      </c>
      <c r="D7" s="21">
        <f>B7*60+C7</f>
        <v>25.88</v>
      </c>
      <c r="E7" s="22">
        <v>25.99</v>
      </c>
      <c r="F7" s="23">
        <f>E7*1%</f>
        <v>0.25989999999999996</v>
      </c>
      <c r="G7" s="24">
        <f>E7-F7</f>
        <v>25.7301</v>
      </c>
      <c r="H7" s="25">
        <f>E7+F7</f>
        <v>26.249899999999997</v>
      </c>
      <c r="I7" s="66" t="s">
        <v>492</v>
      </c>
      <c r="J7" s="66">
        <v>25.82</v>
      </c>
      <c r="K7" s="77" t="s">
        <v>339</v>
      </c>
    </row>
    <row r="8" spans="1:13" ht="12" customHeight="1" x14ac:dyDescent="0.25">
      <c r="A8" s="18">
        <v>2018</v>
      </c>
      <c r="B8" s="18">
        <v>0</v>
      </c>
      <c r="C8" s="24">
        <v>25.86</v>
      </c>
      <c r="D8" s="21">
        <f>B8*60+C8</f>
        <v>25.86</v>
      </c>
      <c r="E8" s="26" t="s">
        <v>181</v>
      </c>
      <c r="F8" s="4"/>
      <c r="G8" s="24">
        <f>G7</f>
        <v>25.7301</v>
      </c>
      <c r="H8" s="25">
        <f>H7</f>
        <v>26.249899999999997</v>
      </c>
      <c r="I8" s="66" t="s">
        <v>71</v>
      </c>
      <c r="J8" s="67">
        <f>J7*1.1</f>
        <v>28.402000000000001</v>
      </c>
      <c r="K8" s="77" t="s">
        <v>595</v>
      </c>
    </row>
    <row r="9" spans="1:13" ht="12" customHeight="1" x14ac:dyDescent="0.25">
      <c r="A9" s="18">
        <v>2017</v>
      </c>
      <c r="B9" s="18">
        <v>0</v>
      </c>
      <c r="C9" s="24">
        <v>25.71</v>
      </c>
      <c r="D9" s="21">
        <f>B9*60+C9</f>
        <v>25.71</v>
      </c>
      <c r="E9" s="13"/>
      <c r="F9" s="4"/>
      <c r="H9" s="2"/>
      <c r="I9" s="66" t="s">
        <v>493</v>
      </c>
      <c r="J9" s="67">
        <f>J7*1.25</f>
        <v>32.274999999999999</v>
      </c>
      <c r="K9" s="77" t="s">
        <v>272</v>
      </c>
    </row>
    <row r="10" spans="1:13" ht="12" customHeight="1" x14ac:dyDescent="0.25">
      <c r="B10" s="18">
        <f>SUM(B7:B9)*60</f>
        <v>0</v>
      </c>
      <c r="C10" s="24">
        <f>SUM(C7:C9)</f>
        <v>77.449999999999989</v>
      </c>
      <c r="D10" s="25">
        <f>B10+(SUM(C7:C9))</f>
        <v>77.449999999999989</v>
      </c>
      <c r="E10" s="30" t="s">
        <v>17</v>
      </c>
      <c r="F10" s="31">
        <f>AVERAGE(D7:D9)</f>
        <v>25.816666666666663</v>
      </c>
      <c r="G10" s="24">
        <f>F10</f>
        <v>25.816666666666663</v>
      </c>
      <c r="H10" s="2"/>
      <c r="I10" s="66" t="s">
        <v>494</v>
      </c>
      <c r="J10" s="67">
        <f>J7*1.45</f>
        <v>37.439</v>
      </c>
      <c r="K10" s="77" t="s">
        <v>340</v>
      </c>
    </row>
    <row r="11" spans="1:13" ht="12" customHeight="1" x14ac:dyDescent="0.25">
      <c r="D11" s="2"/>
      <c r="E11" s="30"/>
      <c r="F11" s="32"/>
      <c r="H11" s="2"/>
      <c r="I11" s="32"/>
      <c r="J11" s="63"/>
      <c r="K11" s="78"/>
      <c r="M11" s="33"/>
    </row>
    <row r="12" spans="1:13" ht="12" customHeight="1" x14ac:dyDescent="0.25">
      <c r="A12" s="96" t="s">
        <v>19</v>
      </c>
      <c r="B12" s="97"/>
      <c r="D12" s="2"/>
      <c r="E12" s="3" t="s">
        <v>6</v>
      </c>
      <c r="F12" s="5" t="s">
        <v>7</v>
      </c>
      <c r="H12" s="2"/>
      <c r="I12" s="5"/>
      <c r="J12" s="63"/>
      <c r="K12" s="78"/>
      <c r="M12" s="33"/>
    </row>
    <row r="13" spans="1:13" ht="12" customHeight="1" x14ac:dyDescent="0.25">
      <c r="D13" s="2"/>
      <c r="E13" s="6" t="s">
        <v>8</v>
      </c>
      <c r="F13" s="7" t="s">
        <v>9</v>
      </c>
      <c r="G13" s="8" t="s">
        <v>10</v>
      </c>
      <c r="H13" s="9" t="s">
        <v>11</v>
      </c>
      <c r="I13" s="92" t="s">
        <v>8</v>
      </c>
      <c r="J13" s="93"/>
      <c r="K13" s="104"/>
      <c r="M13" s="33"/>
    </row>
    <row r="14" spans="1:13" ht="13.2" x14ac:dyDescent="0.25">
      <c r="B14" s="11" t="s">
        <v>495</v>
      </c>
      <c r="C14" s="12" t="s">
        <v>13</v>
      </c>
      <c r="D14" s="2"/>
      <c r="E14" s="13"/>
      <c r="F14" s="14"/>
      <c r="G14" s="15"/>
      <c r="H14" s="16"/>
      <c r="I14" s="71"/>
      <c r="J14" s="63"/>
      <c r="K14" s="78"/>
      <c r="M14" s="33"/>
    </row>
    <row r="15" spans="1:13" ht="13.2" x14ac:dyDescent="0.25">
      <c r="A15" s="18">
        <v>2019</v>
      </c>
      <c r="B15" s="19">
        <v>0</v>
      </c>
      <c r="C15" s="20">
        <v>55.98</v>
      </c>
      <c r="D15" s="21">
        <f>B15*60+C15</f>
        <v>55.98</v>
      </c>
      <c r="E15" s="22">
        <v>55.69</v>
      </c>
      <c r="F15" s="23">
        <f>E15*1%</f>
        <v>0.55689999999999995</v>
      </c>
      <c r="G15" s="24">
        <f>E15-F15</f>
        <v>55.133099999999999</v>
      </c>
      <c r="H15" s="25">
        <f>E15+F15</f>
        <v>56.246899999999997</v>
      </c>
      <c r="I15" s="66" t="s">
        <v>492</v>
      </c>
      <c r="J15" s="66">
        <v>55.82</v>
      </c>
      <c r="K15" s="77" t="s">
        <v>341</v>
      </c>
    </row>
    <row r="16" spans="1:13" ht="13.2" x14ac:dyDescent="0.25">
      <c r="A16" s="18">
        <v>2018</v>
      </c>
      <c r="B16" s="18">
        <v>0</v>
      </c>
      <c r="C16" s="24">
        <v>55.95</v>
      </c>
      <c r="D16" s="21">
        <f>B16*60+C16</f>
        <v>55.95</v>
      </c>
      <c r="E16" s="26" t="s">
        <v>112</v>
      </c>
      <c r="F16" s="4"/>
      <c r="G16" s="24">
        <f>G15</f>
        <v>55.133099999999999</v>
      </c>
      <c r="H16" s="25">
        <f>H15</f>
        <v>56.246899999999997</v>
      </c>
      <c r="I16" s="66" t="s">
        <v>71</v>
      </c>
      <c r="J16" s="67">
        <f>J15*1.1</f>
        <v>61.402000000000008</v>
      </c>
      <c r="K16" s="77" t="s">
        <v>366</v>
      </c>
    </row>
    <row r="17" spans="1:11" ht="12" customHeight="1" x14ac:dyDescent="0.25">
      <c r="A17" s="18">
        <v>2017</v>
      </c>
      <c r="B17" s="18">
        <v>0</v>
      </c>
      <c r="C17" s="24">
        <v>55.54</v>
      </c>
      <c r="D17" s="36">
        <f>B17*60+C17</f>
        <v>55.54</v>
      </c>
      <c r="E17" s="13"/>
      <c r="F17" s="4"/>
      <c r="H17" s="2"/>
      <c r="I17" s="66" t="s">
        <v>493</v>
      </c>
      <c r="J17" s="67">
        <f>J15*1.25</f>
        <v>69.775000000000006</v>
      </c>
      <c r="K17" s="77" t="s">
        <v>448</v>
      </c>
    </row>
    <row r="18" spans="1:11" ht="12" customHeight="1" x14ac:dyDescent="0.25">
      <c r="B18" s="18">
        <f>SUM(B15:B17)*60</f>
        <v>0</v>
      </c>
      <c r="C18" s="24">
        <f>SUM(C15:C17)</f>
        <v>167.47</v>
      </c>
      <c r="D18" s="25">
        <f>B18+(SUM(C15:C17))</f>
        <v>167.47</v>
      </c>
      <c r="E18" s="30" t="s">
        <v>17</v>
      </c>
      <c r="F18" s="31">
        <f>AVERAGE(D15:D17)</f>
        <v>55.823333333333331</v>
      </c>
      <c r="G18" s="24">
        <f>F18</f>
        <v>55.823333333333331</v>
      </c>
      <c r="H18" s="2"/>
      <c r="I18" s="66" t="s">
        <v>494</v>
      </c>
      <c r="J18" s="67">
        <f>J15*1.45</f>
        <v>80.938999999999993</v>
      </c>
      <c r="K18" s="77" t="s">
        <v>342</v>
      </c>
    </row>
    <row r="19" spans="1:11" ht="12" customHeight="1" x14ac:dyDescent="0.25">
      <c r="D19" s="2"/>
      <c r="E19" s="30"/>
      <c r="F19" s="4"/>
      <c r="H19" s="2"/>
      <c r="I19" s="32"/>
      <c r="J19" s="63"/>
      <c r="K19" s="78"/>
    </row>
    <row r="20" spans="1:11" ht="12" customHeight="1" x14ac:dyDescent="0.25">
      <c r="A20" s="96" t="s">
        <v>26</v>
      </c>
      <c r="B20" s="97"/>
      <c r="D20" s="2"/>
      <c r="E20" s="3" t="s">
        <v>6</v>
      </c>
      <c r="F20" s="5" t="s">
        <v>7</v>
      </c>
      <c r="H20" s="2"/>
      <c r="I20" s="5"/>
      <c r="J20" s="63"/>
      <c r="K20" s="78"/>
    </row>
    <row r="21" spans="1:11" ht="12" customHeight="1" x14ac:dyDescent="0.25">
      <c r="D21" s="2"/>
      <c r="E21" s="6" t="s">
        <v>8</v>
      </c>
      <c r="F21" s="7" t="s">
        <v>9</v>
      </c>
      <c r="G21" s="8" t="s">
        <v>10</v>
      </c>
      <c r="H21" s="9" t="s">
        <v>11</v>
      </c>
      <c r="I21" s="92" t="s">
        <v>8</v>
      </c>
      <c r="J21" s="93"/>
      <c r="K21" s="104"/>
    </row>
    <row r="22" spans="1:11" ht="13.2" x14ac:dyDescent="0.25">
      <c r="B22" s="11" t="s">
        <v>495</v>
      </c>
      <c r="C22" s="12" t="s">
        <v>13</v>
      </c>
      <c r="D22" s="2"/>
      <c r="E22" s="13"/>
      <c r="F22" s="14"/>
      <c r="G22" s="15"/>
      <c r="H22" s="16"/>
      <c r="I22" s="71"/>
      <c r="J22" s="63"/>
      <c r="K22" s="78"/>
    </row>
    <row r="23" spans="1:11" ht="13.2" x14ac:dyDescent="0.25">
      <c r="A23" s="18">
        <v>2019</v>
      </c>
      <c r="B23" s="19">
        <v>2</v>
      </c>
      <c r="C23" s="20">
        <v>0.81</v>
      </c>
      <c r="D23" s="21">
        <f>B23*60+C23</f>
        <v>120.81</v>
      </c>
      <c r="E23" s="22">
        <v>120.39</v>
      </c>
      <c r="F23" s="23">
        <f>E23*1%</f>
        <v>1.2039</v>
      </c>
      <c r="G23" s="24">
        <f>E23-F23</f>
        <v>119.1861</v>
      </c>
      <c r="H23" s="25">
        <f>E23+F23</f>
        <v>121.5939</v>
      </c>
      <c r="I23" s="66" t="s">
        <v>492</v>
      </c>
      <c r="J23" s="66">
        <v>120.35</v>
      </c>
      <c r="K23" s="77" t="s">
        <v>113</v>
      </c>
    </row>
    <row r="24" spans="1:11" ht="13.2" x14ac:dyDescent="0.25">
      <c r="A24" s="18">
        <v>2018</v>
      </c>
      <c r="B24" s="18">
        <v>2</v>
      </c>
      <c r="C24" s="24">
        <v>0.56999999999999995</v>
      </c>
      <c r="D24" s="25">
        <f>B24*60+C24</f>
        <v>120.57</v>
      </c>
      <c r="E24" s="38" t="s">
        <v>113</v>
      </c>
      <c r="F24" s="4"/>
      <c r="G24" s="24">
        <f>G23-120</f>
        <v>-0.81390000000000384</v>
      </c>
      <c r="H24" s="25">
        <f>H23-120</f>
        <v>1.593900000000005</v>
      </c>
      <c r="I24" s="66" t="s">
        <v>71</v>
      </c>
      <c r="J24" s="66">
        <f>J23*1.1</f>
        <v>132.38499999999999</v>
      </c>
      <c r="K24" s="77" t="s">
        <v>227</v>
      </c>
    </row>
    <row r="25" spans="1:11" ht="12" customHeight="1" x14ac:dyDescent="0.25">
      <c r="A25" s="18">
        <v>2017</v>
      </c>
      <c r="B25" s="18">
        <v>1</v>
      </c>
      <c r="C25" s="24">
        <v>59.66</v>
      </c>
      <c r="D25" s="25">
        <f>B25*60+C25</f>
        <v>119.66</v>
      </c>
      <c r="E25" s="13"/>
      <c r="F25" s="4"/>
      <c r="H25" s="2"/>
      <c r="I25" s="66" t="s">
        <v>493</v>
      </c>
      <c r="J25" s="66">
        <f>J23*1.25</f>
        <v>150.4375</v>
      </c>
      <c r="K25" s="77" t="s">
        <v>449</v>
      </c>
    </row>
    <row r="26" spans="1:11" ht="12" customHeight="1" x14ac:dyDescent="0.25">
      <c r="B26" s="18">
        <f>SUM(B23:B25)*60</f>
        <v>300</v>
      </c>
      <c r="C26" s="24">
        <f>SUM(C23:C25)</f>
        <v>61.04</v>
      </c>
      <c r="D26" s="25">
        <f>B26+(SUM(C23:C25))</f>
        <v>361.04</v>
      </c>
      <c r="E26" s="30" t="s">
        <v>17</v>
      </c>
      <c r="F26" s="31">
        <f>AVERAGE(D23:D25)</f>
        <v>120.34666666666665</v>
      </c>
      <c r="G26" s="24">
        <f>F26-120</f>
        <v>0.3466666666666498</v>
      </c>
      <c r="H26" s="2"/>
      <c r="I26" s="66" t="s">
        <v>494</v>
      </c>
      <c r="J26" s="66">
        <f>J23*1.45</f>
        <v>174.50749999999999</v>
      </c>
      <c r="K26" s="77" t="s">
        <v>322</v>
      </c>
    </row>
    <row r="27" spans="1:11" ht="12" customHeight="1" x14ac:dyDescent="0.25">
      <c r="D27" s="2"/>
      <c r="E27" s="30"/>
      <c r="F27" s="4"/>
      <c r="H27" s="2"/>
      <c r="I27" s="32"/>
      <c r="J27" s="63"/>
      <c r="K27" s="78"/>
    </row>
    <row r="28" spans="1:11" ht="12" customHeight="1" x14ac:dyDescent="0.25">
      <c r="A28" s="96" t="s">
        <v>28</v>
      </c>
      <c r="B28" s="97"/>
      <c r="D28" s="2"/>
      <c r="E28" s="3" t="s">
        <v>6</v>
      </c>
      <c r="F28" s="5" t="s">
        <v>7</v>
      </c>
      <c r="H28" s="2"/>
      <c r="I28" s="5"/>
      <c r="J28" s="63"/>
      <c r="K28" s="78"/>
    </row>
    <row r="29" spans="1:11" ht="12" customHeight="1" x14ac:dyDescent="0.25">
      <c r="D29" s="2"/>
      <c r="E29" s="6" t="s">
        <v>8</v>
      </c>
      <c r="F29" s="7" t="s">
        <v>9</v>
      </c>
      <c r="G29" s="8" t="s">
        <v>10</v>
      </c>
      <c r="H29" s="9" t="s">
        <v>11</v>
      </c>
      <c r="I29" s="92" t="s">
        <v>8</v>
      </c>
      <c r="J29" s="93"/>
      <c r="K29" s="104"/>
    </row>
    <row r="30" spans="1:11" ht="13.2" x14ac:dyDescent="0.25">
      <c r="B30" s="11" t="s">
        <v>495</v>
      </c>
      <c r="C30" s="12" t="s">
        <v>13</v>
      </c>
      <c r="D30" s="2"/>
      <c r="E30" s="13"/>
      <c r="F30" s="14"/>
      <c r="G30" s="15"/>
      <c r="H30" s="16"/>
      <c r="I30" s="71"/>
      <c r="J30" s="63"/>
      <c r="K30" s="78"/>
    </row>
    <row r="31" spans="1:11" ht="13.2" x14ac:dyDescent="0.25">
      <c r="A31" s="18">
        <v>2019</v>
      </c>
      <c r="B31" s="15">
        <v>5</v>
      </c>
      <c r="C31" s="19">
        <v>24.42</v>
      </c>
      <c r="D31" s="2">
        <f>B31*60+C31</f>
        <v>324.42</v>
      </c>
      <c r="E31" s="10">
        <v>321.69</v>
      </c>
      <c r="F31" s="23">
        <f>E31*1%</f>
        <v>3.2168999999999999</v>
      </c>
      <c r="G31" s="24">
        <f>E31-F31</f>
        <v>318.47309999999999</v>
      </c>
      <c r="H31" s="25">
        <f>E31+F31</f>
        <v>324.90690000000001</v>
      </c>
      <c r="I31" s="66" t="s">
        <v>492</v>
      </c>
      <c r="J31" s="66">
        <v>324.33</v>
      </c>
      <c r="K31" s="77" t="s">
        <v>343</v>
      </c>
    </row>
    <row r="32" spans="1:11" ht="13.2" x14ac:dyDescent="0.25">
      <c r="A32" s="18">
        <v>2018</v>
      </c>
      <c r="B32" s="1">
        <v>5</v>
      </c>
      <c r="C32" s="18">
        <v>25.96</v>
      </c>
      <c r="D32" s="2">
        <f>B32*60+C32</f>
        <v>325.95999999999998</v>
      </c>
      <c r="E32" s="38" t="s">
        <v>114</v>
      </c>
      <c r="F32" s="4"/>
      <c r="G32" s="40">
        <f>G31-300</f>
        <v>18.473099999999988</v>
      </c>
      <c r="H32" s="41">
        <f>H31-300</f>
        <v>24.906900000000007</v>
      </c>
      <c r="I32" s="66" t="s">
        <v>71</v>
      </c>
      <c r="J32" s="66">
        <f>J31*1.1</f>
        <v>356.76300000000003</v>
      </c>
      <c r="K32" s="77" t="s">
        <v>596</v>
      </c>
    </row>
    <row r="33" spans="1:11" ht="12" customHeight="1" x14ac:dyDescent="0.25">
      <c r="A33" s="18">
        <v>2017</v>
      </c>
      <c r="B33" s="1">
        <v>5</v>
      </c>
      <c r="C33" s="18">
        <v>22.62</v>
      </c>
      <c r="D33" s="2">
        <f>B33*60+C33</f>
        <v>322.62</v>
      </c>
      <c r="E33" s="13"/>
      <c r="F33" s="4"/>
      <c r="H33" s="2"/>
      <c r="I33" s="66" t="s">
        <v>493</v>
      </c>
      <c r="J33" s="66">
        <f>J31*1.25</f>
        <v>405.41249999999997</v>
      </c>
      <c r="K33" s="77" t="s">
        <v>450</v>
      </c>
    </row>
    <row r="34" spans="1:11" ht="12" customHeight="1" x14ac:dyDescent="0.25">
      <c r="B34" s="18">
        <f>SUM(B31:B33)*60</f>
        <v>900</v>
      </c>
      <c r="C34" s="24">
        <f>SUM(C31:C33)</f>
        <v>73</v>
      </c>
      <c r="D34" s="41">
        <f>B34+C34</f>
        <v>973</v>
      </c>
      <c r="E34" s="30" t="s">
        <v>17</v>
      </c>
      <c r="F34" s="31">
        <f>AVERAGE(D31:D33)</f>
        <v>324.33333333333331</v>
      </c>
      <c r="G34" s="40">
        <f>F34-300</f>
        <v>24.333333333333314</v>
      </c>
      <c r="H34" s="2"/>
      <c r="I34" s="66" t="s">
        <v>494</v>
      </c>
      <c r="J34" s="66">
        <f>J31*1.45</f>
        <v>470.27849999999995</v>
      </c>
      <c r="K34" s="77" t="s">
        <v>344</v>
      </c>
    </row>
    <row r="35" spans="1:11" ht="12" customHeight="1" x14ac:dyDescent="0.25">
      <c r="D35" s="2"/>
      <c r="E35" s="30"/>
      <c r="F35" s="4"/>
      <c r="H35" s="2"/>
      <c r="I35" s="32"/>
      <c r="J35" s="63"/>
      <c r="K35" s="78"/>
    </row>
    <row r="36" spans="1:11" ht="12" customHeight="1" x14ac:dyDescent="0.25">
      <c r="A36" s="96" t="s">
        <v>30</v>
      </c>
      <c r="B36" s="97"/>
      <c r="D36" s="2"/>
      <c r="E36" s="3" t="s">
        <v>6</v>
      </c>
      <c r="F36" s="5" t="s">
        <v>7</v>
      </c>
      <c r="H36" s="2"/>
      <c r="I36" s="5"/>
      <c r="J36" s="63"/>
      <c r="K36" s="78"/>
    </row>
    <row r="37" spans="1:11" ht="12" customHeight="1" x14ac:dyDescent="0.25">
      <c r="D37" s="2"/>
      <c r="E37" s="6" t="s">
        <v>8</v>
      </c>
      <c r="F37" s="7" t="s">
        <v>9</v>
      </c>
      <c r="G37" s="8" t="s">
        <v>10</v>
      </c>
      <c r="H37" s="9" t="s">
        <v>11</v>
      </c>
      <c r="I37" s="92" t="s">
        <v>8</v>
      </c>
      <c r="J37" s="93"/>
      <c r="K37" s="104"/>
    </row>
    <row r="38" spans="1:11" ht="13.2" x14ac:dyDescent="0.25">
      <c r="B38" s="11" t="s">
        <v>495</v>
      </c>
      <c r="C38" s="12" t="s">
        <v>13</v>
      </c>
      <c r="D38" s="2"/>
      <c r="E38" s="13"/>
      <c r="F38" s="14"/>
      <c r="G38" s="15"/>
      <c r="H38" s="16"/>
      <c r="I38" s="71"/>
      <c r="J38" s="63"/>
      <c r="K38" s="78"/>
    </row>
    <row r="39" spans="1:11" ht="13.2" x14ac:dyDescent="0.25">
      <c r="A39" s="18">
        <v>2019</v>
      </c>
      <c r="B39" s="19">
        <v>11</v>
      </c>
      <c r="C39" s="19">
        <v>0.92</v>
      </c>
      <c r="D39" s="25">
        <f>B39*60+C39</f>
        <v>660.92</v>
      </c>
      <c r="E39" s="22">
        <v>670.69</v>
      </c>
      <c r="F39" s="23">
        <f>E39*1%</f>
        <v>6.706900000000001</v>
      </c>
      <c r="G39" s="24">
        <f>E39-F39</f>
        <v>663.98310000000004</v>
      </c>
      <c r="H39" s="25">
        <f>E39+F39</f>
        <v>677.39690000000007</v>
      </c>
      <c r="I39" s="66" t="s">
        <v>492</v>
      </c>
      <c r="J39" s="67">
        <v>661.9</v>
      </c>
      <c r="K39" s="77" t="s">
        <v>346</v>
      </c>
    </row>
    <row r="40" spans="1:11" ht="13.2" x14ac:dyDescent="0.25">
      <c r="A40" s="18">
        <v>2018</v>
      </c>
      <c r="B40" s="18">
        <v>11</v>
      </c>
      <c r="C40" s="18">
        <v>2.61</v>
      </c>
      <c r="D40" s="25">
        <f>B40*60+C40</f>
        <v>662.61</v>
      </c>
      <c r="E40" s="38" t="s">
        <v>182</v>
      </c>
      <c r="F40" s="4"/>
      <c r="G40" s="24">
        <f>G39-660</f>
        <v>3.9831000000000358</v>
      </c>
      <c r="H40" s="25">
        <f>H39-660</f>
        <v>17.396900000000073</v>
      </c>
      <c r="I40" s="66" t="s">
        <v>71</v>
      </c>
      <c r="J40" s="66">
        <f>J39*1.1</f>
        <v>728.09</v>
      </c>
      <c r="K40" s="77" t="s">
        <v>597</v>
      </c>
    </row>
    <row r="41" spans="1:11" ht="12" customHeight="1" x14ac:dyDescent="0.25">
      <c r="A41" s="18">
        <v>2017</v>
      </c>
      <c r="B41" s="18">
        <v>11</v>
      </c>
      <c r="C41" s="18">
        <v>2.1800000000000002</v>
      </c>
      <c r="D41" s="25">
        <f>B41*60+C41</f>
        <v>662.18</v>
      </c>
      <c r="E41" s="13"/>
      <c r="F41" s="4"/>
      <c r="H41" s="2"/>
      <c r="I41" s="66" t="s">
        <v>493</v>
      </c>
      <c r="J41" s="66">
        <f>J39*1.25</f>
        <v>827.375</v>
      </c>
      <c r="K41" s="77" t="s">
        <v>451</v>
      </c>
    </row>
    <row r="42" spans="1:11" ht="12" customHeight="1" x14ac:dyDescent="0.25">
      <c r="B42" s="18">
        <f>SUM(B39:B41)*60</f>
        <v>1980</v>
      </c>
      <c r="C42" s="18">
        <f>SUM(C39:C41)</f>
        <v>5.71</v>
      </c>
      <c r="D42" s="25">
        <f>B42+(SUM(C39:C41))</f>
        <v>1985.71</v>
      </c>
      <c r="E42" s="30" t="s">
        <v>17</v>
      </c>
      <c r="F42" s="31">
        <f>AVERAGE(D39:D41)</f>
        <v>661.90333333333331</v>
      </c>
      <c r="G42" s="24">
        <f>F42-660</f>
        <v>1.9033333333333076</v>
      </c>
      <c r="H42" s="2"/>
      <c r="I42" s="66" t="s">
        <v>494</v>
      </c>
      <c r="J42" s="66">
        <f>J39*1.45</f>
        <v>959.75499999999988</v>
      </c>
      <c r="K42" s="77" t="s">
        <v>347</v>
      </c>
    </row>
    <row r="43" spans="1:11" ht="12" customHeight="1" x14ac:dyDescent="0.25">
      <c r="D43" s="2"/>
      <c r="E43" s="30"/>
      <c r="F43" s="4"/>
      <c r="H43" s="2"/>
      <c r="I43" s="32"/>
      <c r="J43" s="63"/>
      <c r="K43" s="78"/>
    </row>
    <row r="44" spans="1:11" ht="12" customHeight="1" x14ac:dyDescent="0.25">
      <c r="A44" s="96" t="s">
        <v>32</v>
      </c>
      <c r="B44" s="97"/>
      <c r="D44" s="2"/>
      <c r="E44" s="3" t="s">
        <v>6</v>
      </c>
      <c r="F44" s="5" t="s">
        <v>7</v>
      </c>
      <c r="H44" s="2"/>
      <c r="I44" s="5"/>
      <c r="J44" s="63"/>
      <c r="K44" s="78"/>
    </row>
    <row r="45" spans="1:11" ht="12" customHeight="1" x14ac:dyDescent="0.25">
      <c r="D45" s="2"/>
      <c r="E45" s="6" t="s">
        <v>8</v>
      </c>
      <c r="F45" s="7" t="s">
        <v>9</v>
      </c>
      <c r="G45" s="8" t="s">
        <v>10</v>
      </c>
      <c r="H45" s="9" t="s">
        <v>11</v>
      </c>
      <c r="I45" s="92" t="s">
        <v>8</v>
      </c>
      <c r="J45" s="93"/>
      <c r="K45" s="104"/>
    </row>
    <row r="46" spans="1:11" ht="13.2" x14ac:dyDescent="0.25">
      <c r="B46" s="11" t="s">
        <v>495</v>
      </c>
      <c r="C46" s="12" t="s">
        <v>13</v>
      </c>
      <c r="D46" s="2"/>
      <c r="E46" s="43"/>
      <c r="F46" s="14"/>
      <c r="G46" s="15"/>
      <c r="H46" s="16"/>
      <c r="I46" s="71"/>
      <c r="J46" s="63"/>
      <c r="K46" s="78"/>
    </row>
    <row r="47" spans="1:11" ht="13.2" x14ac:dyDescent="0.25">
      <c r="A47" s="18">
        <v>2019</v>
      </c>
      <c r="B47" s="19">
        <v>18</v>
      </c>
      <c r="C47" s="20">
        <v>44.78</v>
      </c>
      <c r="D47" s="25">
        <f>B47*60+C47</f>
        <v>1124.78</v>
      </c>
      <c r="E47" s="44">
        <v>1132.19</v>
      </c>
      <c r="F47" s="23">
        <f>E47*1%</f>
        <v>11.321900000000001</v>
      </c>
      <c r="G47" s="24">
        <f>E47-F47</f>
        <v>1120.8681000000001</v>
      </c>
      <c r="H47" s="25">
        <f>E47+F47</f>
        <v>1143.5119</v>
      </c>
      <c r="I47" s="66" t="s">
        <v>492</v>
      </c>
      <c r="J47" s="67">
        <v>1125.24</v>
      </c>
      <c r="K47" s="77" t="s">
        <v>218</v>
      </c>
    </row>
    <row r="48" spans="1:11" ht="13.2" x14ac:dyDescent="0.25">
      <c r="A48" s="18">
        <v>2018</v>
      </c>
      <c r="B48" s="18">
        <v>18</v>
      </c>
      <c r="C48" s="24">
        <v>41.29</v>
      </c>
      <c r="D48" s="25">
        <f>B48*60+C48</f>
        <v>1121.29</v>
      </c>
      <c r="E48" s="38" t="s">
        <v>183</v>
      </c>
      <c r="F48" s="4"/>
      <c r="G48" s="24">
        <f>G47-1140</f>
        <v>-19.13189999999986</v>
      </c>
      <c r="H48" s="25">
        <f>H47-1140</f>
        <v>3.5118999999999687</v>
      </c>
      <c r="I48" s="66" t="s">
        <v>71</v>
      </c>
      <c r="J48" s="67">
        <f>J47*1.1</f>
        <v>1237.7640000000001</v>
      </c>
      <c r="K48" s="77" t="s">
        <v>598</v>
      </c>
    </row>
    <row r="49" spans="1:11" ht="12" customHeight="1" x14ac:dyDescent="0.25">
      <c r="A49" s="18">
        <v>2017</v>
      </c>
      <c r="B49" s="18">
        <v>18</v>
      </c>
      <c r="C49" s="24">
        <v>49.65</v>
      </c>
      <c r="D49" s="25">
        <f>B49*60+C49</f>
        <v>1129.6500000000001</v>
      </c>
      <c r="E49" s="13"/>
      <c r="F49" s="4"/>
      <c r="H49" s="2"/>
      <c r="I49" s="66" t="s">
        <v>493</v>
      </c>
      <c r="J49" s="67">
        <f>J47*1.25</f>
        <v>1406.55</v>
      </c>
      <c r="K49" s="77" t="s">
        <v>452</v>
      </c>
    </row>
    <row r="50" spans="1:11" ht="12" customHeight="1" x14ac:dyDescent="0.25">
      <c r="B50" s="18">
        <f>SUM(B47:B49)*60</f>
        <v>3240</v>
      </c>
      <c r="C50" s="24">
        <f>SUM(C47:C49)</f>
        <v>135.72</v>
      </c>
      <c r="D50" s="25">
        <f>B50+(SUM(C47:C49))</f>
        <v>3375.72</v>
      </c>
      <c r="E50" s="45" t="s">
        <v>17</v>
      </c>
      <c r="F50" s="31">
        <f>AVERAGE(D47:D49)</f>
        <v>1125.24</v>
      </c>
      <c r="G50" s="24">
        <f>F50-1140</f>
        <v>-14.759999999999991</v>
      </c>
      <c r="H50" s="2"/>
      <c r="I50" s="66" t="s">
        <v>494</v>
      </c>
      <c r="J50" s="67">
        <f>J47*1.45</f>
        <v>1631.598</v>
      </c>
      <c r="K50" s="77" t="s">
        <v>345</v>
      </c>
    </row>
    <row r="51" spans="1:11" ht="12" customHeight="1" x14ac:dyDescent="0.25">
      <c r="D51" s="2"/>
      <c r="E51" s="30"/>
      <c r="F51" s="4"/>
      <c r="H51" s="2"/>
      <c r="I51" s="32"/>
      <c r="J51" s="63"/>
      <c r="K51" s="78"/>
    </row>
    <row r="52" spans="1:11" s="75" customFormat="1" ht="12" customHeight="1" x14ac:dyDescent="0.25">
      <c r="D52" s="2"/>
      <c r="E52" s="30"/>
      <c r="F52" s="4"/>
      <c r="H52" s="2"/>
      <c r="I52" s="32"/>
      <c r="J52" s="63"/>
      <c r="K52" s="78"/>
    </row>
    <row r="53" spans="1:11" s="75" customFormat="1" ht="12" customHeight="1" x14ac:dyDescent="0.25">
      <c r="D53" s="2"/>
      <c r="E53" s="30"/>
      <c r="F53" s="4"/>
      <c r="H53" s="2"/>
      <c r="I53" s="32"/>
      <c r="J53" s="63"/>
      <c r="K53" s="78"/>
    </row>
    <row r="54" spans="1:11" s="75" customFormat="1" ht="12" customHeight="1" x14ac:dyDescent="0.25">
      <c r="D54" s="2"/>
      <c r="E54" s="30"/>
      <c r="F54" s="4"/>
      <c r="H54" s="2"/>
      <c r="I54" s="32"/>
      <c r="J54" s="63"/>
      <c r="K54" s="78"/>
    </row>
    <row r="55" spans="1:11" ht="12.75" customHeight="1" x14ac:dyDescent="0.25">
      <c r="A55" s="100" t="s">
        <v>35</v>
      </c>
      <c r="B55" s="100"/>
      <c r="C55" s="100"/>
      <c r="D55" s="2"/>
      <c r="E55" s="3" t="s">
        <v>6</v>
      </c>
      <c r="F55" s="5" t="s">
        <v>7</v>
      </c>
      <c r="H55" s="2"/>
      <c r="I55" s="5"/>
      <c r="J55" s="63"/>
      <c r="K55" s="78"/>
    </row>
    <row r="56" spans="1:11" ht="12.75" customHeight="1" x14ac:dyDescent="0.25">
      <c r="D56" s="2"/>
      <c r="E56" s="6" t="s">
        <v>8</v>
      </c>
      <c r="F56" s="7" t="s">
        <v>9</v>
      </c>
      <c r="G56" s="8" t="s">
        <v>10</v>
      </c>
      <c r="H56" s="9" t="s">
        <v>11</v>
      </c>
      <c r="I56" s="92" t="s">
        <v>8</v>
      </c>
      <c r="J56" s="93"/>
      <c r="K56" s="104"/>
    </row>
    <row r="57" spans="1:11" ht="12.75" customHeight="1" x14ac:dyDescent="0.25">
      <c r="B57" s="11" t="s">
        <v>495</v>
      </c>
      <c r="C57" s="12" t="s">
        <v>13</v>
      </c>
      <c r="D57" s="2"/>
      <c r="E57" s="13"/>
      <c r="F57" s="14"/>
      <c r="G57" s="15"/>
      <c r="H57" s="16"/>
      <c r="I57" s="71"/>
      <c r="J57" s="63"/>
      <c r="K57" s="78"/>
    </row>
    <row r="58" spans="1:11" ht="12.75" customHeight="1" x14ac:dyDescent="0.25">
      <c r="A58" s="18">
        <v>2019</v>
      </c>
      <c r="B58" s="19">
        <v>1</v>
      </c>
      <c r="C58" s="20">
        <v>2.29</v>
      </c>
      <c r="D58" s="21">
        <f>B58*60+C58</f>
        <v>62.29</v>
      </c>
      <c r="E58" s="22">
        <v>62.59</v>
      </c>
      <c r="F58" s="23">
        <f>E58*1%</f>
        <v>0.62590000000000001</v>
      </c>
      <c r="G58" s="24">
        <f>E58-F58</f>
        <v>61.964100000000002</v>
      </c>
      <c r="H58" s="25">
        <f>E58+F58</f>
        <v>63.215900000000005</v>
      </c>
      <c r="I58" s="66" t="s">
        <v>492</v>
      </c>
      <c r="J58" s="66">
        <v>62.25</v>
      </c>
      <c r="K58" s="77" t="s">
        <v>348</v>
      </c>
    </row>
    <row r="59" spans="1:11" ht="12.75" customHeight="1" x14ac:dyDescent="0.25">
      <c r="A59" s="18">
        <v>2018</v>
      </c>
      <c r="B59" s="18">
        <v>1</v>
      </c>
      <c r="C59" s="24">
        <v>2.35</v>
      </c>
      <c r="D59" s="21">
        <f>B59*60+C59</f>
        <v>62.35</v>
      </c>
      <c r="E59" s="38" t="s">
        <v>184</v>
      </c>
      <c r="F59" s="4"/>
      <c r="G59" s="24">
        <f>G58-60</f>
        <v>1.964100000000002</v>
      </c>
      <c r="H59" s="25">
        <f>H58-60</f>
        <v>3.2159000000000049</v>
      </c>
      <c r="I59" s="66" t="s">
        <v>71</v>
      </c>
      <c r="J59" s="67">
        <f>J58*1.1</f>
        <v>68.475000000000009</v>
      </c>
      <c r="K59" s="77" t="s">
        <v>310</v>
      </c>
    </row>
    <row r="60" spans="1:11" ht="12.75" customHeight="1" x14ac:dyDescent="0.25">
      <c r="A60" s="18">
        <v>2017</v>
      </c>
      <c r="B60" s="18">
        <v>1</v>
      </c>
      <c r="C60" s="24">
        <v>2.11</v>
      </c>
      <c r="D60" s="36">
        <f>B60*60+C60</f>
        <v>62.11</v>
      </c>
      <c r="E60" s="13"/>
      <c r="F60" s="4"/>
      <c r="H60" s="2"/>
      <c r="I60" s="66" t="s">
        <v>493</v>
      </c>
      <c r="J60" s="67">
        <f>J58*1.25</f>
        <v>77.8125</v>
      </c>
      <c r="K60" s="77" t="s">
        <v>444</v>
      </c>
    </row>
    <row r="61" spans="1:11" ht="12.75" customHeight="1" x14ac:dyDescent="0.25">
      <c r="B61" s="18">
        <f>SUM(B58:B60)*60</f>
        <v>180</v>
      </c>
      <c r="C61" s="24">
        <f>SUM(C58:C60)</f>
        <v>6.75</v>
      </c>
      <c r="D61" s="25">
        <f>B61+(SUM(C58:C60))</f>
        <v>186.75</v>
      </c>
      <c r="E61" s="30" t="s">
        <v>17</v>
      </c>
      <c r="F61" s="31">
        <f>AVERAGE(D58:D60)</f>
        <v>62.25</v>
      </c>
      <c r="G61" s="24">
        <f>F61-60</f>
        <v>2.25</v>
      </c>
      <c r="H61" s="2"/>
      <c r="I61" s="66" t="s">
        <v>494</v>
      </c>
      <c r="J61" s="67">
        <f>J58*1.45</f>
        <v>90.262500000000003</v>
      </c>
      <c r="K61" s="77" t="s">
        <v>254</v>
      </c>
    </row>
    <row r="62" spans="1:11" ht="12.75" customHeight="1" x14ac:dyDescent="0.25">
      <c r="D62" s="2"/>
      <c r="E62" s="30"/>
      <c r="F62" s="4"/>
      <c r="H62" s="2"/>
      <c r="I62" s="32"/>
      <c r="J62" s="63"/>
      <c r="K62" s="78"/>
    </row>
    <row r="63" spans="1:11" ht="12.75" customHeight="1" x14ac:dyDescent="0.25">
      <c r="A63" s="100" t="s">
        <v>37</v>
      </c>
      <c r="B63" s="100"/>
      <c r="C63" s="100"/>
      <c r="D63" s="2"/>
      <c r="E63" s="3" t="s">
        <v>6</v>
      </c>
      <c r="F63" s="5" t="s">
        <v>7</v>
      </c>
      <c r="H63" s="2"/>
      <c r="I63" s="5"/>
      <c r="J63" s="63"/>
      <c r="K63" s="78"/>
    </row>
    <row r="64" spans="1:11" ht="12.75" customHeight="1" x14ac:dyDescent="0.25">
      <c r="D64" s="2"/>
      <c r="E64" s="6" t="s">
        <v>8</v>
      </c>
      <c r="F64" s="7" t="s">
        <v>9</v>
      </c>
      <c r="G64" s="8" t="s">
        <v>10</v>
      </c>
      <c r="H64" s="9" t="s">
        <v>11</v>
      </c>
      <c r="I64" s="92" t="s">
        <v>8</v>
      </c>
      <c r="J64" s="93"/>
      <c r="K64" s="104"/>
    </row>
    <row r="65" spans="1:11" ht="12.75" customHeight="1" x14ac:dyDescent="0.25">
      <c r="B65" s="11" t="s">
        <v>495</v>
      </c>
      <c r="C65" s="12" t="s">
        <v>13</v>
      </c>
      <c r="D65" s="2"/>
      <c r="E65" s="13"/>
      <c r="F65" s="14"/>
      <c r="G65" s="15"/>
      <c r="H65" s="16"/>
      <c r="I65" s="71"/>
      <c r="J65" s="63"/>
      <c r="K65" s="78"/>
    </row>
    <row r="66" spans="1:11" ht="12.75" customHeight="1" x14ac:dyDescent="0.25">
      <c r="A66" s="18">
        <v>2019</v>
      </c>
      <c r="B66" s="19">
        <v>2</v>
      </c>
      <c r="C66" s="20">
        <v>14.52</v>
      </c>
      <c r="D66" s="21">
        <f>B66*60+C66</f>
        <v>134.52000000000001</v>
      </c>
      <c r="E66" s="22">
        <v>134.29</v>
      </c>
      <c r="F66" s="23">
        <f>E66*1%</f>
        <v>1.3429</v>
      </c>
      <c r="G66" s="24">
        <f>E66-F66</f>
        <v>132.94710000000001</v>
      </c>
      <c r="H66" s="25">
        <f>E66+F66</f>
        <v>135.63289999999998</v>
      </c>
      <c r="I66" s="66" t="s">
        <v>492</v>
      </c>
      <c r="J66" s="66">
        <v>134.35</v>
      </c>
      <c r="K66" s="77" t="s">
        <v>349</v>
      </c>
    </row>
    <row r="67" spans="1:11" ht="12.75" customHeight="1" x14ac:dyDescent="0.25">
      <c r="A67" s="18">
        <v>2018</v>
      </c>
      <c r="B67" s="18">
        <v>2</v>
      </c>
      <c r="C67" s="24">
        <v>14.9</v>
      </c>
      <c r="D67" s="25">
        <f>B67*60+C67</f>
        <v>134.9</v>
      </c>
      <c r="E67" s="38" t="s">
        <v>185</v>
      </c>
      <c r="F67" s="4"/>
      <c r="G67" s="24">
        <f>G66-120</f>
        <v>12.947100000000006</v>
      </c>
      <c r="H67" s="25">
        <f>H66-120</f>
        <v>15.632899999999978</v>
      </c>
      <c r="I67" s="66" t="s">
        <v>71</v>
      </c>
      <c r="J67" s="66">
        <f>J66*1.1</f>
        <v>147.785</v>
      </c>
      <c r="K67" s="77" t="s">
        <v>599</v>
      </c>
    </row>
    <row r="68" spans="1:11" ht="12.75" customHeight="1" x14ac:dyDescent="0.25">
      <c r="A68" s="18">
        <v>2017</v>
      </c>
      <c r="B68" s="18">
        <v>2</v>
      </c>
      <c r="C68" s="24">
        <v>13.63</v>
      </c>
      <c r="D68" s="25">
        <f>B68*60+C68</f>
        <v>133.63</v>
      </c>
      <c r="E68" s="13"/>
      <c r="F68" s="4"/>
      <c r="H68" s="2"/>
      <c r="I68" s="66" t="s">
        <v>493</v>
      </c>
      <c r="J68" s="66">
        <f>J66*1.25</f>
        <v>167.9375</v>
      </c>
      <c r="K68" s="77" t="s">
        <v>453</v>
      </c>
    </row>
    <row r="69" spans="1:11" ht="12.75" customHeight="1" x14ac:dyDescent="0.25">
      <c r="B69" s="18">
        <f>SUM(B66:B68)*60</f>
        <v>360</v>
      </c>
      <c r="C69" s="24">
        <f>SUM(C66:C68)</f>
        <v>43.050000000000004</v>
      </c>
      <c r="D69" s="25">
        <f>B69+(SUM(C66:C68))</f>
        <v>403.05</v>
      </c>
      <c r="E69" s="30" t="s">
        <v>17</v>
      </c>
      <c r="F69" s="31">
        <f>AVERAGE(D66:D68)</f>
        <v>134.35</v>
      </c>
      <c r="G69" s="24">
        <f>F69-120</f>
        <v>14.349999999999994</v>
      </c>
      <c r="H69" s="2"/>
      <c r="I69" s="66" t="s">
        <v>494</v>
      </c>
      <c r="J69" s="66">
        <f>J66*1.45</f>
        <v>194.80749999999998</v>
      </c>
      <c r="K69" s="77" t="s">
        <v>315</v>
      </c>
    </row>
    <row r="70" spans="1:11" ht="12.75" customHeight="1" x14ac:dyDescent="0.25">
      <c r="I70" s="80"/>
      <c r="J70" s="63"/>
      <c r="K70" s="78"/>
    </row>
    <row r="71" spans="1:11" ht="12.75" customHeight="1" x14ac:dyDescent="0.25">
      <c r="A71" s="100" t="s">
        <v>39</v>
      </c>
      <c r="B71" s="100"/>
      <c r="C71" s="100"/>
      <c r="D71" s="2"/>
      <c r="E71" s="3" t="s">
        <v>6</v>
      </c>
      <c r="F71" s="5" t="s">
        <v>7</v>
      </c>
      <c r="H71" s="2"/>
      <c r="I71" s="5"/>
      <c r="J71" s="63"/>
      <c r="K71" s="78"/>
    </row>
    <row r="72" spans="1:11" ht="12.75" customHeight="1" x14ac:dyDescent="0.25">
      <c r="D72" s="2"/>
      <c r="E72" s="6" t="s">
        <v>8</v>
      </c>
      <c r="F72" s="7" t="s">
        <v>9</v>
      </c>
      <c r="G72" s="8" t="s">
        <v>10</v>
      </c>
      <c r="H72" s="9" t="s">
        <v>11</v>
      </c>
      <c r="I72" s="92" t="s">
        <v>8</v>
      </c>
      <c r="J72" s="93"/>
      <c r="K72" s="104"/>
    </row>
    <row r="73" spans="1:11" ht="12.75" customHeight="1" x14ac:dyDescent="0.25">
      <c r="B73" s="11" t="s">
        <v>495</v>
      </c>
      <c r="C73" s="12" t="s">
        <v>13</v>
      </c>
      <c r="D73" s="2"/>
      <c r="E73" s="13"/>
      <c r="F73" s="14"/>
      <c r="G73" s="15"/>
      <c r="H73" s="16"/>
      <c r="I73" s="71"/>
      <c r="J73" s="63"/>
      <c r="K73" s="78"/>
    </row>
    <row r="74" spans="1:11" ht="12.75" customHeight="1" x14ac:dyDescent="0.25">
      <c r="A74" s="18">
        <v>2019</v>
      </c>
      <c r="B74" s="19">
        <v>1</v>
      </c>
      <c r="C74" s="20">
        <v>12.26</v>
      </c>
      <c r="D74" s="21">
        <f>B74*60+C74</f>
        <v>72.260000000000005</v>
      </c>
      <c r="E74" s="22">
        <v>72.39</v>
      </c>
      <c r="F74" s="23">
        <f>E74*1%</f>
        <v>0.72389999999999999</v>
      </c>
      <c r="G74" s="24">
        <f>E74-F74</f>
        <v>71.6661</v>
      </c>
      <c r="H74" s="25">
        <f>E74+F74</f>
        <v>73.113900000000001</v>
      </c>
      <c r="I74" s="66" t="s">
        <v>492</v>
      </c>
      <c r="J74" s="66">
        <v>72.39</v>
      </c>
      <c r="K74" s="77" t="s">
        <v>186</v>
      </c>
    </row>
    <row r="75" spans="1:11" ht="12.75" customHeight="1" x14ac:dyDescent="0.25">
      <c r="A75" s="18">
        <v>2018</v>
      </c>
      <c r="B75" s="18">
        <v>1</v>
      </c>
      <c r="C75" s="24">
        <v>12.36</v>
      </c>
      <c r="D75" s="21">
        <f>B75*60+C75</f>
        <v>72.36</v>
      </c>
      <c r="E75" s="38" t="s">
        <v>186</v>
      </c>
      <c r="F75" s="4"/>
      <c r="G75" s="24">
        <f>G74-60</f>
        <v>11.6661</v>
      </c>
      <c r="H75" s="25">
        <f>H74-60</f>
        <v>13.113900000000001</v>
      </c>
      <c r="I75" s="66" t="s">
        <v>71</v>
      </c>
      <c r="J75" s="67">
        <f>J74*1.1</f>
        <v>79.629000000000005</v>
      </c>
      <c r="K75" s="77" t="s">
        <v>600</v>
      </c>
    </row>
    <row r="76" spans="1:11" ht="12.75" customHeight="1" x14ac:dyDescent="0.25">
      <c r="A76" s="18">
        <v>2017</v>
      </c>
      <c r="B76" s="18">
        <v>1</v>
      </c>
      <c r="C76" s="24">
        <v>12.54</v>
      </c>
      <c r="D76" s="36">
        <f>B76*60+C76</f>
        <v>72.539999999999992</v>
      </c>
      <c r="E76" s="13"/>
      <c r="F76" s="4"/>
      <c r="H76" s="2"/>
      <c r="I76" s="66" t="s">
        <v>493</v>
      </c>
      <c r="J76" s="67">
        <f>J74*1.25</f>
        <v>90.487499999999997</v>
      </c>
      <c r="K76" s="77" t="s">
        <v>454</v>
      </c>
    </row>
    <row r="77" spans="1:11" ht="12.75" customHeight="1" x14ac:dyDescent="0.25">
      <c r="B77" s="18">
        <f>SUM(B74:B76)*60</f>
        <v>180</v>
      </c>
      <c r="C77" s="24">
        <f>SUM(C74:C76)</f>
        <v>37.159999999999997</v>
      </c>
      <c r="D77" s="25">
        <f>B77+(SUM(C74:C76))</f>
        <v>217.16</v>
      </c>
      <c r="E77" s="30" t="s">
        <v>17</v>
      </c>
      <c r="F77" s="31">
        <f>AVERAGE(D74:D76)</f>
        <v>72.38666666666667</v>
      </c>
      <c r="G77" s="24">
        <f>F77-60</f>
        <v>12.38666666666667</v>
      </c>
      <c r="H77" s="2"/>
      <c r="I77" s="66" t="s">
        <v>494</v>
      </c>
      <c r="J77" s="67">
        <f>J74*1.45</f>
        <v>104.96549999999999</v>
      </c>
      <c r="K77" s="77" t="s">
        <v>350</v>
      </c>
    </row>
    <row r="78" spans="1:11" ht="12.75" customHeight="1" x14ac:dyDescent="0.25">
      <c r="D78" s="2"/>
      <c r="E78" s="30"/>
      <c r="F78" s="4"/>
      <c r="H78" s="2"/>
      <c r="I78" s="32"/>
      <c r="J78" s="63"/>
      <c r="K78" s="78"/>
    </row>
    <row r="79" spans="1:11" ht="12.75" customHeight="1" x14ac:dyDescent="0.25">
      <c r="A79" s="100" t="s">
        <v>41</v>
      </c>
      <c r="B79" s="100"/>
      <c r="C79" s="100"/>
      <c r="D79" s="2"/>
      <c r="E79" s="3" t="s">
        <v>6</v>
      </c>
      <c r="F79" s="5" t="s">
        <v>7</v>
      </c>
      <c r="H79" s="2"/>
      <c r="I79" s="5"/>
      <c r="J79" s="63"/>
      <c r="K79" s="78"/>
    </row>
    <row r="80" spans="1:11" ht="12.75" customHeight="1" x14ac:dyDescent="0.25">
      <c r="D80" s="2"/>
      <c r="E80" s="6" t="s">
        <v>8</v>
      </c>
      <c r="F80" s="7" t="s">
        <v>9</v>
      </c>
      <c r="G80" s="8" t="s">
        <v>10</v>
      </c>
      <c r="H80" s="9" t="s">
        <v>11</v>
      </c>
      <c r="I80" s="92" t="s">
        <v>8</v>
      </c>
      <c r="J80" s="93"/>
      <c r="K80" s="104"/>
    </row>
    <row r="81" spans="1:11" ht="12.75" customHeight="1" x14ac:dyDescent="0.25">
      <c r="B81" s="11" t="s">
        <v>495</v>
      </c>
      <c r="C81" s="12" t="s">
        <v>13</v>
      </c>
      <c r="D81" s="2"/>
      <c r="E81" s="13"/>
      <c r="F81" s="14"/>
      <c r="G81" s="15"/>
      <c r="H81" s="16"/>
      <c r="I81" s="71"/>
      <c r="J81" s="63"/>
      <c r="K81" s="78"/>
    </row>
    <row r="82" spans="1:11" ht="12.75" customHeight="1" x14ac:dyDescent="0.25">
      <c r="A82" s="18">
        <v>2019</v>
      </c>
      <c r="B82" s="19">
        <v>2</v>
      </c>
      <c r="C82" s="20">
        <v>36.630000000000003</v>
      </c>
      <c r="D82" s="21">
        <f>B82*60+C82</f>
        <v>156.63</v>
      </c>
      <c r="E82" s="22">
        <v>155.79</v>
      </c>
      <c r="F82" s="23">
        <f>E82*1%</f>
        <v>1.5579000000000001</v>
      </c>
      <c r="G82" s="24">
        <f>E82-F82</f>
        <v>154.2321</v>
      </c>
      <c r="H82" s="25">
        <f>E82+F82</f>
        <v>157.34789999999998</v>
      </c>
      <c r="I82" s="66" t="s">
        <v>492</v>
      </c>
      <c r="J82" s="66">
        <v>155.72999999999999</v>
      </c>
      <c r="K82" s="77" t="s">
        <v>187</v>
      </c>
    </row>
    <row r="83" spans="1:11" ht="12.75" customHeight="1" x14ac:dyDescent="0.25">
      <c r="A83" s="18">
        <v>2018</v>
      </c>
      <c r="B83" s="18">
        <v>2</v>
      </c>
      <c r="C83" s="24">
        <v>35.770000000000003</v>
      </c>
      <c r="D83" s="25">
        <f>B83*60+C83</f>
        <v>155.77000000000001</v>
      </c>
      <c r="E83" s="38" t="s">
        <v>187</v>
      </c>
      <c r="F83" s="4"/>
      <c r="G83" s="24">
        <f>G82-120</f>
        <v>34.232100000000003</v>
      </c>
      <c r="H83" s="25">
        <f>H82-120</f>
        <v>37.347899999999981</v>
      </c>
      <c r="I83" s="66" t="s">
        <v>71</v>
      </c>
      <c r="J83" s="67">
        <f>J82*1.1</f>
        <v>171.303</v>
      </c>
      <c r="K83" s="77" t="s">
        <v>601</v>
      </c>
    </row>
    <row r="84" spans="1:11" ht="12.75" customHeight="1" x14ac:dyDescent="0.25">
      <c r="A84" s="18">
        <v>2017</v>
      </c>
      <c r="B84" s="18">
        <v>2</v>
      </c>
      <c r="C84" s="24">
        <v>34.799999999999997</v>
      </c>
      <c r="D84" s="25">
        <f>B84*60+C84</f>
        <v>154.80000000000001</v>
      </c>
      <c r="E84" s="13"/>
      <c r="F84" s="4"/>
      <c r="H84" s="2"/>
      <c r="I84" s="66" t="s">
        <v>493</v>
      </c>
      <c r="J84" s="66">
        <f>J82*1.25</f>
        <v>194.66249999999999</v>
      </c>
      <c r="K84" s="77" t="s">
        <v>456</v>
      </c>
    </row>
    <row r="85" spans="1:11" ht="12.75" customHeight="1" x14ac:dyDescent="0.25">
      <c r="B85" s="18">
        <f>SUM(B82:B84)*60</f>
        <v>360</v>
      </c>
      <c r="C85" s="24">
        <f>SUM(C82:C84)</f>
        <v>107.2</v>
      </c>
      <c r="D85" s="25">
        <f>B85+(SUM(C82:C84))</f>
        <v>467.2</v>
      </c>
      <c r="E85" s="30" t="s">
        <v>17</v>
      </c>
      <c r="F85" s="31">
        <f>AVERAGE(D82:D84)</f>
        <v>155.73333333333332</v>
      </c>
      <c r="G85" s="24">
        <f>F85-120</f>
        <v>35.73333333333332</v>
      </c>
      <c r="H85" s="2"/>
      <c r="I85" s="66" t="s">
        <v>494</v>
      </c>
      <c r="J85" s="66">
        <f>J82*1.45</f>
        <v>225.80849999999998</v>
      </c>
      <c r="K85" s="77" t="s">
        <v>351</v>
      </c>
    </row>
    <row r="86" spans="1:11" ht="12.75" customHeight="1" x14ac:dyDescent="0.25">
      <c r="I86" s="80"/>
      <c r="J86" s="63"/>
      <c r="K86" s="78"/>
    </row>
    <row r="87" spans="1:11" ht="12.75" customHeight="1" x14ac:dyDescent="0.25">
      <c r="A87" s="96" t="s">
        <v>43</v>
      </c>
      <c r="B87" s="97"/>
      <c r="D87" s="2"/>
      <c r="E87" s="3" t="s">
        <v>6</v>
      </c>
      <c r="F87" s="5" t="s">
        <v>7</v>
      </c>
      <c r="H87" s="2"/>
      <c r="I87" s="5"/>
      <c r="J87" s="63"/>
      <c r="K87" s="78"/>
    </row>
    <row r="88" spans="1:11" ht="12.75" customHeight="1" x14ac:dyDescent="0.25">
      <c r="D88" s="2"/>
      <c r="E88" s="6" t="s">
        <v>8</v>
      </c>
      <c r="F88" s="7" t="s">
        <v>9</v>
      </c>
      <c r="G88" s="8" t="s">
        <v>10</v>
      </c>
      <c r="H88" s="9" t="s">
        <v>11</v>
      </c>
      <c r="I88" s="92" t="s">
        <v>8</v>
      </c>
      <c r="J88" s="93"/>
      <c r="K88" s="104"/>
    </row>
    <row r="89" spans="1:11" ht="12.75" customHeight="1" x14ac:dyDescent="0.25">
      <c r="B89" s="11" t="s">
        <v>495</v>
      </c>
      <c r="C89" s="12" t="s">
        <v>13</v>
      </c>
      <c r="D89" s="2"/>
      <c r="E89" s="13"/>
      <c r="F89" s="14"/>
      <c r="G89" s="15"/>
      <c r="H89" s="16"/>
      <c r="I89" s="71"/>
      <c r="J89" s="63"/>
      <c r="K89" s="78"/>
    </row>
    <row r="90" spans="1:11" ht="12.75" customHeight="1" x14ac:dyDescent="0.25">
      <c r="A90" s="18">
        <v>2019</v>
      </c>
      <c r="B90" s="19">
        <v>1</v>
      </c>
      <c r="C90" s="20">
        <v>2.34</v>
      </c>
      <c r="D90" s="21">
        <f>B90*60+C90</f>
        <v>62.34</v>
      </c>
      <c r="E90" s="22">
        <v>61.99</v>
      </c>
      <c r="F90" s="23">
        <f>E90*1%</f>
        <v>0.61990000000000001</v>
      </c>
      <c r="G90" s="24">
        <f>E90-F90</f>
        <v>61.370100000000001</v>
      </c>
      <c r="H90" s="25">
        <f>E90+F90</f>
        <v>62.609900000000003</v>
      </c>
      <c r="I90" s="66" t="s">
        <v>492</v>
      </c>
      <c r="J90" s="66">
        <v>62.13</v>
      </c>
      <c r="K90" s="77" t="s">
        <v>249</v>
      </c>
    </row>
    <row r="91" spans="1:11" ht="12.75" customHeight="1" x14ac:dyDescent="0.25">
      <c r="A91" s="18">
        <v>2018</v>
      </c>
      <c r="B91" s="18">
        <v>1</v>
      </c>
      <c r="C91" s="24">
        <v>2.48</v>
      </c>
      <c r="D91" s="21">
        <f>B91*60+C91</f>
        <v>62.48</v>
      </c>
      <c r="E91" s="38" t="s">
        <v>188</v>
      </c>
      <c r="F91" s="4"/>
      <c r="G91" s="24">
        <f>G90-60</f>
        <v>1.3701000000000008</v>
      </c>
      <c r="H91" s="25">
        <f>H90-60</f>
        <v>2.6099000000000032</v>
      </c>
      <c r="I91" s="66" t="s">
        <v>71</v>
      </c>
      <c r="J91" s="67">
        <f>J90*1.1</f>
        <v>68.343000000000004</v>
      </c>
      <c r="K91" s="77" t="s">
        <v>251</v>
      </c>
    </row>
    <row r="92" spans="1:11" ht="12.75" customHeight="1" x14ac:dyDescent="0.25">
      <c r="A92" s="18">
        <v>2017</v>
      </c>
      <c r="B92" s="18">
        <v>1</v>
      </c>
      <c r="C92" s="24">
        <v>1.58</v>
      </c>
      <c r="D92" s="36">
        <f>B92*60+C92</f>
        <v>61.58</v>
      </c>
      <c r="E92" s="13"/>
      <c r="F92" s="4"/>
      <c r="H92" s="2"/>
      <c r="I92" s="66" t="s">
        <v>493</v>
      </c>
      <c r="J92" s="67">
        <f>J90*1.25</f>
        <v>77.662500000000009</v>
      </c>
      <c r="K92" s="77" t="s">
        <v>457</v>
      </c>
    </row>
    <row r="93" spans="1:11" ht="12.75" customHeight="1" x14ac:dyDescent="0.25">
      <c r="B93" s="18">
        <f>SUM(B90:B92)*60</f>
        <v>180</v>
      </c>
      <c r="C93" s="24">
        <f>SUM(C90:C92)</f>
        <v>6.4</v>
      </c>
      <c r="D93" s="25">
        <f>B93+(SUM(C90:C92))</f>
        <v>186.4</v>
      </c>
      <c r="E93" s="30" t="s">
        <v>17</v>
      </c>
      <c r="F93" s="31">
        <f>AVERAGE(D90:D92)</f>
        <v>62.133333333333326</v>
      </c>
      <c r="G93" s="24">
        <f>F93-60</f>
        <v>2.1333333333333258</v>
      </c>
      <c r="H93" s="2"/>
      <c r="I93" s="66" t="s">
        <v>494</v>
      </c>
      <c r="J93" s="67">
        <f>J90*1.45</f>
        <v>90.088499999999996</v>
      </c>
      <c r="K93" s="77" t="s">
        <v>189</v>
      </c>
    </row>
    <row r="94" spans="1:11" ht="12.75" customHeight="1" x14ac:dyDescent="0.25">
      <c r="D94" s="2"/>
      <c r="E94" s="30"/>
      <c r="F94" s="4"/>
      <c r="H94" s="2"/>
      <c r="I94" s="32"/>
      <c r="J94" s="63"/>
      <c r="K94" s="78"/>
    </row>
    <row r="95" spans="1:11" ht="12.75" customHeight="1" x14ac:dyDescent="0.25">
      <c r="A95" s="96" t="s">
        <v>44</v>
      </c>
      <c r="B95" s="97"/>
      <c r="D95" s="2"/>
      <c r="E95" s="3" t="s">
        <v>6</v>
      </c>
      <c r="F95" s="5" t="s">
        <v>7</v>
      </c>
      <c r="H95" s="2"/>
      <c r="I95" s="5"/>
      <c r="J95" s="63"/>
      <c r="K95" s="78"/>
    </row>
    <row r="96" spans="1:11" ht="12.75" customHeight="1" x14ac:dyDescent="0.25">
      <c r="D96" s="2"/>
      <c r="E96" s="6" t="s">
        <v>8</v>
      </c>
      <c r="F96" s="7" t="s">
        <v>9</v>
      </c>
      <c r="G96" s="8" t="s">
        <v>10</v>
      </c>
      <c r="H96" s="9" t="s">
        <v>11</v>
      </c>
      <c r="I96" s="92" t="s">
        <v>8</v>
      </c>
      <c r="J96" s="93"/>
      <c r="K96" s="104"/>
    </row>
    <row r="97" spans="1:11" ht="12.75" customHeight="1" x14ac:dyDescent="0.25">
      <c r="B97" s="11" t="s">
        <v>495</v>
      </c>
      <c r="C97" s="12" t="s">
        <v>13</v>
      </c>
      <c r="D97" s="2"/>
      <c r="E97" s="13"/>
      <c r="F97" s="14"/>
      <c r="G97" s="15"/>
      <c r="H97" s="16"/>
      <c r="I97" s="71"/>
      <c r="J97" s="63"/>
      <c r="K97" s="78"/>
    </row>
    <row r="98" spans="1:11" ht="12.75" customHeight="1" x14ac:dyDescent="0.25">
      <c r="A98" s="18">
        <v>2019</v>
      </c>
      <c r="B98" s="19">
        <v>2</v>
      </c>
      <c r="C98" s="20">
        <v>22.85</v>
      </c>
      <c r="D98" s="21">
        <f>B98*60+C98</f>
        <v>142.85</v>
      </c>
      <c r="E98" s="22">
        <v>140.49</v>
      </c>
      <c r="F98" s="23">
        <f>E98*1%</f>
        <v>1.4049</v>
      </c>
      <c r="G98" s="24">
        <f>E98-F98</f>
        <v>139.08510000000001</v>
      </c>
      <c r="H98" s="25">
        <f>E98+F98</f>
        <v>141.89490000000001</v>
      </c>
      <c r="I98" s="66" t="s">
        <v>492</v>
      </c>
      <c r="J98" s="66">
        <v>143.08000000000001</v>
      </c>
      <c r="K98" s="77" t="s">
        <v>352</v>
      </c>
    </row>
    <row r="99" spans="1:11" ht="12.75" customHeight="1" x14ac:dyDescent="0.25">
      <c r="A99" s="18">
        <v>2018</v>
      </c>
      <c r="B99" s="18">
        <v>2</v>
      </c>
      <c r="C99" s="24">
        <v>22.94</v>
      </c>
      <c r="D99" s="25">
        <f>B99*60+C99</f>
        <v>142.94</v>
      </c>
      <c r="E99" s="38" t="s">
        <v>190</v>
      </c>
      <c r="F99" s="4"/>
      <c r="G99" s="24">
        <f>G98-120</f>
        <v>19.085100000000011</v>
      </c>
      <c r="H99" s="25">
        <f>H98-120</f>
        <v>21.894900000000007</v>
      </c>
      <c r="I99" s="66" t="s">
        <v>71</v>
      </c>
      <c r="J99" s="66">
        <f>J98*1.1</f>
        <v>157.38800000000003</v>
      </c>
      <c r="K99" s="77" t="s">
        <v>602</v>
      </c>
    </row>
    <row r="100" spans="1:11" ht="12.75" customHeight="1" x14ac:dyDescent="0.25">
      <c r="A100" s="18">
        <v>2017</v>
      </c>
      <c r="B100" s="18">
        <v>2</v>
      </c>
      <c r="C100" s="24">
        <v>23.45</v>
      </c>
      <c r="D100" s="25">
        <f>B100*60+C100</f>
        <v>143.44999999999999</v>
      </c>
      <c r="E100" s="13"/>
      <c r="F100" s="4"/>
      <c r="H100" s="2"/>
      <c r="I100" s="66" t="s">
        <v>493</v>
      </c>
      <c r="J100" s="66">
        <f>J98*1.25</f>
        <v>178.85000000000002</v>
      </c>
      <c r="K100" s="77" t="s">
        <v>458</v>
      </c>
    </row>
    <row r="101" spans="1:11" ht="12.75" customHeight="1" x14ac:dyDescent="0.25">
      <c r="B101" s="18">
        <f>SUM(B98:B100)*60</f>
        <v>360</v>
      </c>
      <c r="C101" s="24">
        <f>SUM(C98:C100)</f>
        <v>69.240000000000009</v>
      </c>
      <c r="D101" s="25">
        <f>B101+(SUM(C98:C100))</f>
        <v>429.24</v>
      </c>
      <c r="E101" s="30" t="s">
        <v>17</v>
      </c>
      <c r="F101" s="31">
        <f>AVERAGE(D98:D100)</f>
        <v>143.07999999999998</v>
      </c>
      <c r="G101" s="24">
        <f>F101-120</f>
        <v>23.079999999999984</v>
      </c>
      <c r="H101" s="2"/>
      <c r="I101" s="66" t="s">
        <v>494</v>
      </c>
      <c r="J101" s="66">
        <f>J98*1.45</f>
        <v>207.46600000000001</v>
      </c>
      <c r="K101" s="77" t="s">
        <v>353</v>
      </c>
    </row>
    <row r="102" spans="1:11" ht="12.75" customHeight="1" x14ac:dyDescent="0.25">
      <c r="I102" s="80"/>
      <c r="J102" s="63"/>
      <c r="K102" s="78"/>
    </row>
    <row r="103" spans="1:11" s="75" customFormat="1" ht="12.75" customHeight="1" x14ac:dyDescent="0.25">
      <c r="I103" s="63"/>
      <c r="J103" s="63"/>
      <c r="K103" s="78"/>
    </row>
    <row r="104" spans="1:11" s="75" customFormat="1" ht="12.75" customHeight="1" x14ac:dyDescent="0.25">
      <c r="I104" s="63"/>
      <c r="J104" s="63"/>
      <c r="K104" s="78"/>
    </row>
    <row r="105" spans="1:11" s="75" customFormat="1" ht="12.75" customHeight="1" x14ac:dyDescent="0.25">
      <c r="I105" s="63"/>
      <c r="J105" s="63"/>
      <c r="K105" s="78"/>
    </row>
    <row r="106" spans="1:11" s="75" customFormat="1" ht="12.75" customHeight="1" x14ac:dyDescent="0.25">
      <c r="I106" s="63"/>
      <c r="J106" s="63"/>
      <c r="K106" s="78"/>
    </row>
    <row r="107" spans="1:11" s="75" customFormat="1" ht="12.75" customHeight="1" x14ac:dyDescent="0.25">
      <c r="I107" s="63"/>
      <c r="J107" s="63"/>
      <c r="K107" s="78"/>
    </row>
    <row r="108" spans="1:11" ht="12.75" customHeight="1" x14ac:dyDescent="0.25">
      <c r="A108" s="100" t="s">
        <v>23</v>
      </c>
      <c r="B108" s="100"/>
      <c r="C108" s="100"/>
      <c r="D108" s="2"/>
      <c r="E108" s="3" t="s">
        <v>6</v>
      </c>
      <c r="F108" s="5" t="s">
        <v>7</v>
      </c>
      <c r="H108" s="2"/>
      <c r="I108" s="5"/>
      <c r="J108" s="63"/>
      <c r="K108" s="78"/>
    </row>
    <row r="109" spans="1:11" ht="12.75" customHeight="1" x14ac:dyDescent="0.25">
      <c r="D109" s="2"/>
      <c r="E109" s="6" t="s">
        <v>8</v>
      </c>
      <c r="F109" s="7" t="s">
        <v>9</v>
      </c>
      <c r="G109" s="8" t="s">
        <v>10</v>
      </c>
      <c r="H109" s="9" t="s">
        <v>11</v>
      </c>
      <c r="I109" s="92" t="s">
        <v>8</v>
      </c>
      <c r="J109" s="93"/>
      <c r="K109" s="104"/>
    </row>
    <row r="110" spans="1:11" ht="12.75" customHeight="1" x14ac:dyDescent="0.25">
      <c r="B110" s="11" t="s">
        <v>495</v>
      </c>
      <c r="C110" s="12" t="s">
        <v>13</v>
      </c>
      <c r="D110" s="2"/>
      <c r="E110" s="13"/>
      <c r="F110" s="14"/>
      <c r="G110" s="15"/>
      <c r="H110" s="16"/>
      <c r="I110" s="71"/>
      <c r="J110" s="63"/>
      <c r="K110" s="78"/>
    </row>
    <row r="111" spans="1:11" ht="12.75" customHeight="1" x14ac:dyDescent="0.25">
      <c r="A111" s="18">
        <v>2019</v>
      </c>
      <c r="B111" s="19">
        <v>1</v>
      </c>
      <c r="C111" s="20">
        <v>3.83</v>
      </c>
      <c r="D111" s="21">
        <f>B111*60+C111</f>
        <v>63.83</v>
      </c>
      <c r="E111" s="22">
        <v>65.290000000000006</v>
      </c>
      <c r="F111" s="23">
        <f>E111*1%</f>
        <v>0.65290000000000004</v>
      </c>
      <c r="G111" s="24">
        <f>E111-F111</f>
        <v>64.637100000000004</v>
      </c>
      <c r="H111" s="25">
        <f>E111+F111</f>
        <v>65.942900000000009</v>
      </c>
      <c r="I111" s="66" t="s">
        <v>492</v>
      </c>
      <c r="J111" s="66">
        <v>64.11</v>
      </c>
      <c r="K111" s="77" t="s">
        <v>73</v>
      </c>
    </row>
    <row r="112" spans="1:11" ht="12.75" customHeight="1" x14ac:dyDescent="0.25">
      <c r="A112" s="18">
        <v>2018</v>
      </c>
      <c r="B112" s="18">
        <v>1</v>
      </c>
      <c r="C112" s="24">
        <v>4.1900000000000004</v>
      </c>
      <c r="D112" s="21">
        <f>B112*60+C112</f>
        <v>64.19</v>
      </c>
      <c r="E112" s="38" t="s">
        <v>191</v>
      </c>
      <c r="F112" s="4"/>
      <c r="G112" s="24">
        <f>G111</f>
        <v>64.637100000000004</v>
      </c>
      <c r="H112" s="25">
        <f>H111</f>
        <v>65.942900000000009</v>
      </c>
      <c r="I112" s="66" t="s">
        <v>71</v>
      </c>
      <c r="J112" s="67">
        <f>J111*1.1</f>
        <v>70.521000000000001</v>
      </c>
      <c r="K112" s="77" t="s">
        <v>603</v>
      </c>
    </row>
    <row r="113" spans="1:11" ht="12.75" customHeight="1" x14ac:dyDescent="0.25">
      <c r="A113" s="18">
        <v>2017</v>
      </c>
      <c r="B113" s="18">
        <v>1</v>
      </c>
      <c r="C113" s="24">
        <v>4.3</v>
      </c>
      <c r="D113" s="36">
        <f>B113*60+C113</f>
        <v>64.3</v>
      </c>
      <c r="E113" s="13"/>
      <c r="F113" s="4"/>
      <c r="H113" s="2"/>
      <c r="I113" s="66" t="s">
        <v>493</v>
      </c>
      <c r="J113" s="67">
        <f>J111*1.25</f>
        <v>80.137500000000003</v>
      </c>
      <c r="K113" s="77" t="s">
        <v>459</v>
      </c>
    </row>
    <row r="114" spans="1:11" ht="12.75" customHeight="1" x14ac:dyDescent="0.25">
      <c r="B114" s="18">
        <f>SUM(B111:B113)*60</f>
        <v>180</v>
      </c>
      <c r="C114" s="24">
        <f>SUM(C111:C113)</f>
        <v>12.32</v>
      </c>
      <c r="D114" s="25">
        <f>B114+(SUM(C111:C113))</f>
        <v>192.32</v>
      </c>
      <c r="E114" s="30" t="s">
        <v>17</v>
      </c>
      <c r="F114" s="31">
        <f>AVERAGE(D111:D113)</f>
        <v>64.106666666666669</v>
      </c>
      <c r="G114" s="24">
        <f>F114-60</f>
        <v>4.1066666666666691</v>
      </c>
      <c r="H114" s="2"/>
      <c r="I114" s="66" t="s">
        <v>494</v>
      </c>
      <c r="J114" s="66">
        <f>J111*1.45</f>
        <v>92.959499999999991</v>
      </c>
      <c r="K114" s="77" t="s">
        <v>354</v>
      </c>
    </row>
    <row r="115" spans="1:11" ht="12.75" customHeight="1" x14ac:dyDescent="0.25">
      <c r="D115" s="2"/>
      <c r="E115" s="30"/>
      <c r="F115" s="4"/>
      <c r="H115" s="2"/>
      <c r="I115" s="32"/>
      <c r="J115" s="63"/>
      <c r="K115" s="78"/>
    </row>
    <row r="116" spans="1:11" ht="12.75" customHeight="1" x14ac:dyDescent="0.25">
      <c r="A116" s="100" t="s">
        <v>46</v>
      </c>
      <c r="B116" s="100"/>
      <c r="C116" s="100"/>
      <c r="D116" s="2"/>
      <c r="E116" s="3" t="s">
        <v>6</v>
      </c>
      <c r="F116" s="5" t="s">
        <v>7</v>
      </c>
      <c r="H116" s="2"/>
      <c r="I116" s="5"/>
      <c r="J116" s="63"/>
      <c r="K116" s="78"/>
    </row>
    <row r="117" spans="1:11" ht="12.75" customHeight="1" x14ac:dyDescent="0.25">
      <c r="D117" s="2"/>
      <c r="E117" s="6" t="s">
        <v>8</v>
      </c>
      <c r="F117" s="7" t="s">
        <v>9</v>
      </c>
      <c r="G117" s="8" t="s">
        <v>10</v>
      </c>
      <c r="H117" s="9" t="s">
        <v>11</v>
      </c>
      <c r="I117" s="92" t="s">
        <v>8</v>
      </c>
      <c r="J117" s="93"/>
      <c r="K117" s="104"/>
    </row>
    <row r="118" spans="1:11" ht="12.75" customHeight="1" x14ac:dyDescent="0.25">
      <c r="B118" s="11" t="s">
        <v>495</v>
      </c>
      <c r="C118" s="12" t="s">
        <v>13</v>
      </c>
      <c r="D118" s="2"/>
      <c r="E118" s="13"/>
      <c r="F118" s="14"/>
      <c r="G118" s="15"/>
      <c r="H118" s="16"/>
      <c r="I118" s="71"/>
      <c r="J118" s="63"/>
      <c r="K118" s="78"/>
    </row>
    <row r="119" spans="1:11" ht="12.75" customHeight="1" x14ac:dyDescent="0.25">
      <c r="A119" s="18">
        <v>2019</v>
      </c>
      <c r="B119" s="19">
        <v>2</v>
      </c>
      <c r="C119" s="20">
        <v>17.809999999999999</v>
      </c>
      <c r="D119" s="21">
        <f>B119*60+C119</f>
        <v>137.81</v>
      </c>
      <c r="E119" s="22">
        <v>135.99</v>
      </c>
      <c r="F119" s="23">
        <f>E119*1%</f>
        <v>1.3599000000000001</v>
      </c>
      <c r="G119" s="24">
        <f>E119-F119</f>
        <v>134.6301</v>
      </c>
      <c r="H119" s="25">
        <f>E119+F119</f>
        <v>137.34990000000002</v>
      </c>
      <c r="I119" s="66" t="s">
        <v>14</v>
      </c>
      <c r="J119" s="66">
        <v>137.82</v>
      </c>
      <c r="K119" s="77" t="s">
        <v>355</v>
      </c>
    </row>
    <row r="120" spans="1:11" ht="12.75" customHeight="1" x14ac:dyDescent="0.25">
      <c r="A120" s="18">
        <v>2018</v>
      </c>
      <c r="B120" s="18">
        <v>2</v>
      </c>
      <c r="C120" s="24">
        <v>19.87</v>
      </c>
      <c r="D120" s="25">
        <f>B120*60+C120</f>
        <v>139.87</v>
      </c>
      <c r="E120" s="38" t="s">
        <v>192</v>
      </c>
      <c r="F120" s="4"/>
      <c r="G120" s="24">
        <f>G119-120</f>
        <v>14.630099999999999</v>
      </c>
      <c r="H120" s="25">
        <f>H119-120</f>
        <v>17.349900000000019</v>
      </c>
      <c r="I120" s="66" t="s">
        <v>15</v>
      </c>
      <c r="J120" s="67">
        <f>J119*1.1</f>
        <v>151.602</v>
      </c>
      <c r="K120" s="77" t="s">
        <v>604</v>
      </c>
    </row>
    <row r="121" spans="1:11" ht="12.75" customHeight="1" x14ac:dyDescent="0.25">
      <c r="A121" s="18">
        <v>2017</v>
      </c>
      <c r="B121" s="18">
        <v>2</v>
      </c>
      <c r="C121" s="24">
        <v>15.77</v>
      </c>
      <c r="D121" s="25">
        <f>B121*60+C121</f>
        <v>135.77000000000001</v>
      </c>
      <c r="E121" s="13"/>
      <c r="F121" s="4"/>
      <c r="H121" s="2"/>
      <c r="I121" s="66" t="s">
        <v>16</v>
      </c>
      <c r="J121" s="66">
        <f>J119*1.25</f>
        <v>172.27499999999998</v>
      </c>
      <c r="K121" s="77" t="s">
        <v>460</v>
      </c>
    </row>
    <row r="122" spans="1:11" ht="12.75" customHeight="1" x14ac:dyDescent="0.25">
      <c r="B122" s="18">
        <f>SUM(B119:B121)*60</f>
        <v>360</v>
      </c>
      <c r="C122" s="24">
        <f>SUM(C119:C121)</f>
        <v>53.45</v>
      </c>
      <c r="D122" s="25">
        <f>B122+(SUM(C119:C121))</f>
        <v>413.45</v>
      </c>
      <c r="E122" s="30" t="s">
        <v>17</v>
      </c>
      <c r="F122" s="31">
        <f>AVERAGE(D119:D121)</f>
        <v>137.81666666666669</v>
      </c>
      <c r="G122" s="24">
        <f>F122-120</f>
        <v>17.816666666666691</v>
      </c>
      <c r="H122" s="2"/>
      <c r="I122" s="66" t="s">
        <v>18</v>
      </c>
      <c r="J122" s="66">
        <f>J119*1.45</f>
        <v>199.83899999999997</v>
      </c>
      <c r="K122" s="77" t="s">
        <v>356</v>
      </c>
    </row>
    <row r="123" spans="1:11" ht="12.75" customHeight="1" x14ac:dyDescent="0.25">
      <c r="D123" s="2"/>
      <c r="E123" s="30"/>
      <c r="F123" s="4"/>
      <c r="H123" s="2"/>
      <c r="I123" s="32"/>
      <c r="J123" s="63"/>
      <c r="K123" s="78"/>
    </row>
    <row r="124" spans="1:11" ht="12.75" customHeight="1" x14ac:dyDescent="0.25">
      <c r="A124" s="100" t="s">
        <v>48</v>
      </c>
      <c r="B124" s="100"/>
      <c r="C124" s="100"/>
      <c r="D124" s="2"/>
      <c r="E124" s="3" t="s">
        <v>6</v>
      </c>
      <c r="F124" s="5" t="s">
        <v>7</v>
      </c>
      <c r="H124" s="2"/>
      <c r="I124" s="5"/>
      <c r="J124" s="63"/>
      <c r="K124" s="78"/>
    </row>
    <row r="125" spans="1:11" ht="12.75" customHeight="1" x14ac:dyDescent="0.25">
      <c r="D125" s="2"/>
      <c r="E125" s="6" t="s">
        <v>8</v>
      </c>
      <c r="F125" s="7" t="s">
        <v>9</v>
      </c>
      <c r="G125" s="8" t="s">
        <v>10</v>
      </c>
      <c r="H125" s="9" t="s">
        <v>11</v>
      </c>
      <c r="I125" s="92" t="s">
        <v>8</v>
      </c>
      <c r="J125" s="93"/>
      <c r="K125" s="104"/>
    </row>
    <row r="126" spans="1:11" ht="12.75" customHeight="1" x14ac:dyDescent="0.25">
      <c r="B126" s="11" t="s">
        <v>495</v>
      </c>
      <c r="C126" s="12" t="s">
        <v>13</v>
      </c>
      <c r="D126" s="2"/>
      <c r="E126" s="13"/>
      <c r="F126" s="14"/>
      <c r="G126" s="15"/>
      <c r="H126" s="16"/>
      <c r="I126" s="71"/>
      <c r="J126" s="63"/>
      <c r="K126" s="78"/>
    </row>
    <row r="127" spans="1:11" ht="12.75" customHeight="1" x14ac:dyDescent="0.25">
      <c r="A127" s="18">
        <v>2019</v>
      </c>
      <c r="B127" s="15">
        <v>4</v>
      </c>
      <c r="C127" s="19">
        <v>54.77</v>
      </c>
      <c r="D127" s="2">
        <f>B127*60+C127</f>
        <v>294.77</v>
      </c>
      <c r="E127" s="10">
        <v>289.49</v>
      </c>
      <c r="F127" s="23">
        <f>E127*1%</f>
        <v>2.8949000000000003</v>
      </c>
      <c r="G127" s="24">
        <f>E127-F127</f>
        <v>286.5951</v>
      </c>
      <c r="H127" s="25">
        <f>E127+F127</f>
        <v>292.38490000000002</v>
      </c>
      <c r="I127" s="66" t="s">
        <v>14</v>
      </c>
      <c r="J127" s="66">
        <v>296.13</v>
      </c>
      <c r="K127" s="77" t="s">
        <v>357</v>
      </c>
    </row>
    <row r="128" spans="1:11" ht="12.75" customHeight="1" x14ac:dyDescent="0.25">
      <c r="A128" s="18">
        <v>2018</v>
      </c>
      <c r="B128" s="1">
        <v>5</v>
      </c>
      <c r="C128" s="18">
        <v>0.08</v>
      </c>
      <c r="D128" s="2">
        <f>B128*60+C128</f>
        <v>300.08</v>
      </c>
      <c r="E128" s="38" t="s">
        <v>193</v>
      </c>
      <c r="F128" s="4"/>
      <c r="G128" s="40">
        <f>G127-240</f>
        <v>46.595100000000002</v>
      </c>
      <c r="H128" s="41">
        <f>H127-240</f>
        <v>52.384900000000016</v>
      </c>
      <c r="I128" s="66" t="s">
        <v>15</v>
      </c>
      <c r="J128" s="66">
        <f>J127*1.1</f>
        <v>325.74299999999999</v>
      </c>
      <c r="K128" s="77" t="s">
        <v>605</v>
      </c>
    </row>
    <row r="129" spans="1:11" ht="12.75" customHeight="1" x14ac:dyDescent="0.25">
      <c r="A129" s="18">
        <v>2017</v>
      </c>
      <c r="B129" s="1">
        <v>4</v>
      </c>
      <c r="C129" s="24">
        <v>53.53</v>
      </c>
      <c r="D129" s="2">
        <f>B129*60+C129</f>
        <v>293.52999999999997</v>
      </c>
      <c r="E129" s="13"/>
      <c r="F129" s="4"/>
      <c r="H129" s="2"/>
      <c r="I129" s="66" t="s">
        <v>16</v>
      </c>
      <c r="J129" s="66">
        <f>J127*1.25</f>
        <v>370.16250000000002</v>
      </c>
      <c r="K129" s="77" t="s">
        <v>461</v>
      </c>
    </row>
    <row r="130" spans="1:11" ht="12.75" customHeight="1" x14ac:dyDescent="0.25">
      <c r="B130" s="18">
        <f>SUM(B127:B129)*60</f>
        <v>780</v>
      </c>
      <c r="C130" s="24">
        <f>SUM(C127:C129)</f>
        <v>108.38</v>
      </c>
      <c r="D130" s="41">
        <f>B130+C130</f>
        <v>888.38</v>
      </c>
      <c r="E130" s="30" t="s">
        <v>17</v>
      </c>
      <c r="F130" s="31">
        <f>AVERAGE(D127:D129)</f>
        <v>296.12666666666661</v>
      </c>
      <c r="G130" s="40">
        <f>F130-240</f>
        <v>56.126666666666608</v>
      </c>
      <c r="H130" s="2"/>
      <c r="I130" s="66" t="s">
        <v>18</v>
      </c>
      <c r="J130" s="66">
        <f>J127*1.45</f>
        <v>429.38849999999996</v>
      </c>
      <c r="K130" s="77" t="s">
        <v>194</v>
      </c>
    </row>
    <row r="131" spans="1:11" ht="12.75" customHeight="1" x14ac:dyDescent="0.25">
      <c r="D131" s="2"/>
      <c r="E131" s="30"/>
      <c r="F131" s="4"/>
      <c r="H131" s="2"/>
      <c r="I131" s="32"/>
      <c r="J131" s="63"/>
      <c r="K131" s="78"/>
    </row>
  </sheetData>
  <mergeCells count="34">
    <mergeCell ref="A1:K1"/>
    <mergeCell ref="I3:K3"/>
    <mergeCell ref="I5:K5"/>
    <mergeCell ref="A44:B44"/>
    <mergeCell ref="A55:C55"/>
    <mergeCell ref="I37:K37"/>
    <mergeCell ref="I45:K45"/>
    <mergeCell ref="I13:K13"/>
    <mergeCell ref="I21:K21"/>
    <mergeCell ref="B2:I2"/>
    <mergeCell ref="A3:B3"/>
    <mergeCell ref="A4:B4"/>
    <mergeCell ref="A12:B12"/>
    <mergeCell ref="A20:B20"/>
    <mergeCell ref="I56:K56"/>
    <mergeCell ref="I64:K64"/>
    <mergeCell ref="A63:C63"/>
    <mergeCell ref="A28:B28"/>
    <mergeCell ref="A36:B36"/>
    <mergeCell ref="I29:K29"/>
    <mergeCell ref="I72:K72"/>
    <mergeCell ref="A71:C71"/>
    <mergeCell ref="I117:K117"/>
    <mergeCell ref="A124:C124"/>
    <mergeCell ref="I125:K125"/>
    <mergeCell ref="I80:K80"/>
    <mergeCell ref="I88:K88"/>
    <mergeCell ref="I96:K96"/>
    <mergeCell ref="A108:C108"/>
    <mergeCell ref="I109:K109"/>
    <mergeCell ref="A87:B87"/>
    <mergeCell ref="A95:B95"/>
    <mergeCell ref="A116:C116"/>
    <mergeCell ref="A79:C79"/>
  </mergeCells>
  <pageMargins left="0.25" right="0.25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M131"/>
  <sheetViews>
    <sheetView view="pageLayout" topLeftCell="A108" zoomScaleNormal="100" workbookViewId="0">
      <selection activeCell="N108" sqref="N1:O1048576"/>
    </sheetView>
  </sheetViews>
  <sheetFormatPr defaultColWidth="14.33203125" defaultRowHeight="12.75" customHeight="1" x14ac:dyDescent="0.25"/>
  <cols>
    <col min="1" max="1" width="7.33203125" style="1" customWidth="1"/>
    <col min="2" max="2" width="5.33203125" style="1" customWidth="1"/>
    <col min="3" max="4" width="9" style="1" customWidth="1"/>
    <col min="5" max="5" width="12.44140625" style="1" customWidth="1"/>
    <col min="6" max="6" width="10.88671875" style="1" customWidth="1"/>
    <col min="7" max="8" width="7.6640625" style="1" customWidth="1"/>
    <col min="9" max="9" width="9.33203125" style="1" customWidth="1"/>
    <col min="10" max="10" width="7.6640625" style="1" customWidth="1"/>
    <col min="11" max="11" width="8.88671875" style="1" customWidth="1"/>
    <col min="12" max="13" width="8.6640625" style="1" customWidth="1"/>
    <col min="14" max="16384" width="14.33203125" style="1"/>
  </cols>
  <sheetData>
    <row r="1" spans="1:13" ht="15" customHeight="1" x14ac:dyDescent="0.25">
      <c r="A1" s="95" t="s">
        <v>55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3" ht="20.25" customHeight="1" x14ac:dyDescent="0.25">
      <c r="B2" s="98"/>
      <c r="C2" s="97"/>
      <c r="D2" s="97"/>
      <c r="E2" s="97"/>
      <c r="F2" s="97"/>
      <c r="G2" s="97"/>
      <c r="H2" s="97"/>
      <c r="I2" s="97"/>
    </row>
    <row r="3" spans="1:13" ht="12" customHeight="1" x14ac:dyDescent="0.25">
      <c r="A3" s="99" t="s">
        <v>4</v>
      </c>
      <c r="B3" s="97"/>
      <c r="D3" s="2"/>
      <c r="E3" s="3">
        <v>2019</v>
      </c>
      <c r="F3" s="4"/>
      <c r="H3" s="2"/>
      <c r="I3" s="101">
        <v>2020</v>
      </c>
      <c r="J3" s="102"/>
      <c r="K3" s="105"/>
    </row>
    <row r="4" spans="1:13" ht="12" customHeight="1" x14ac:dyDescent="0.25">
      <c r="A4" s="96" t="s">
        <v>5</v>
      </c>
      <c r="B4" s="97"/>
      <c r="D4" s="2"/>
      <c r="E4" s="3" t="s">
        <v>6</v>
      </c>
      <c r="F4" s="5" t="s">
        <v>7</v>
      </c>
      <c r="H4" s="2"/>
      <c r="I4" s="5"/>
      <c r="J4" s="63"/>
      <c r="K4" s="78"/>
    </row>
    <row r="5" spans="1:13" ht="12" customHeight="1" x14ac:dyDescent="0.25">
      <c r="D5" s="2"/>
      <c r="E5" s="6" t="s">
        <v>8</v>
      </c>
      <c r="F5" s="7" t="s">
        <v>9</v>
      </c>
      <c r="G5" s="8" t="s">
        <v>10</v>
      </c>
      <c r="H5" s="9" t="s">
        <v>11</v>
      </c>
      <c r="I5" s="92" t="s">
        <v>8</v>
      </c>
      <c r="J5" s="93"/>
      <c r="K5" s="104"/>
    </row>
    <row r="6" spans="1:13" ht="12" customHeight="1" x14ac:dyDescent="0.25">
      <c r="B6" s="11" t="s">
        <v>495</v>
      </c>
      <c r="C6" s="12" t="s">
        <v>13</v>
      </c>
      <c r="D6" s="2"/>
      <c r="E6" s="13"/>
      <c r="F6" s="14"/>
      <c r="G6" s="15"/>
      <c r="H6" s="16"/>
      <c r="I6" s="71"/>
      <c r="J6" s="63"/>
      <c r="K6" s="78"/>
    </row>
    <row r="7" spans="1:13" ht="12" customHeight="1" x14ac:dyDescent="0.25">
      <c r="A7" s="18">
        <v>2019</v>
      </c>
      <c r="B7" s="19">
        <v>0</v>
      </c>
      <c r="C7" s="20">
        <v>24.36</v>
      </c>
      <c r="D7" s="21">
        <f>B7*60+C7</f>
        <v>24.36</v>
      </c>
      <c r="E7" s="22">
        <v>24.39</v>
      </c>
      <c r="F7" s="23">
        <f>E7*1%</f>
        <v>0.24390000000000001</v>
      </c>
      <c r="G7" s="24">
        <f>E7-F7</f>
        <v>24.146100000000001</v>
      </c>
      <c r="H7" s="25">
        <f>E7+F7</f>
        <v>24.633900000000001</v>
      </c>
      <c r="I7" s="66" t="s">
        <v>492</v>
      </c>
      <c r="J7" s="66">
        <v>24.31</v>
      </c>
      <c r="K7" s="77" t="s">
        <v>195</v>
      </c>
    </row>
    <row r="8" spans="1:13" ht="12" customHeight="1" x14ac:dyDescent="0.25">
      <c r="A8" s="18">
        <v>2018</v>
      </c>
      <c r="B8" s="18">
        <v>0</v>
      </c>
      <c r="C8" s="24">
        <v>24.29</v>
      </c>
      <c r="D8" s="21">
        <f>B8*60+C8</f>
        <v>24.29</v>
      </c>
      <c r="E8" s="26" t="s">
        <v>195</v>
      </c>
      <c r="F8" s="4"/>
      <c r="G8" s="24">
        <f>G7</f>
        <v>24.146100000000001</v>
      </c>
      <c r="H8" s="25">
        <f>H7</f>
        <v>24.633900000000001</v>
      </c>
      <c r="I8" s="66" t="s">
        <v>71</v>
      </c>
      <c r="J8" s="66">
        <f>J7*1.1</f>
        <v>26.741</v>
      </c>
      <c r="K8" s="77" t="s">
        <v>103</v>
      </c>
    </row>
    <row r="9" spans="1:13" ht="12" customHeight="1" x14ac:dyDescent="0.25">
      <c r="A9" s="18">
        <v>2017</v>
      </c>
      <c r="B9" s="18">
        <v>0</v>
      </c>
      <c r="C9" s="24">
        <v>24.27</v>
      </c>
      <c r="D9" s="21">
        <f>B9*60+C9</f>
        <v>24.27</v>
      </c>
      <c r="E9" s="13"/>
      <c r="F9" s="4"/>
      <c r="H9" s="2"/>
      <c r="I9" s="66" t="s">
        <v>493</v>
      </c>
      <c r="J9" s="66">
        <f>J7*1.25</f>
        <v>30.387499999999999</v>
      </c>
      <c r="K9" s="77" t="s">
        <v>420</v>
      </c>
    </row>
    <row r="10" spans="1:13" ht="12" customHeight="1" x14ac:dyDescent="0.25">
      <c r="B10" s="18">
        <f>SUM(B7:B9)*60</f>
        <v>0</v>
      </c>
      <c r="C10" s="24">
        <f>SUM(C7:C9)</f>
        <v>72.92</v>
      </c>
      <c r="D10" s="25">
        <f>B10+(SUM(C7:C9))</f>
        <v>72.92</v>
      </c>
      <c r="E10" s="30" t="s">
        <v>17</v>
      </c>
      <c r="F10" s="31">
        <f>AVERAGE(D7:D9)</f>
        <v>24.306666666666668</v>
      </c>
      <c r="G10" s="24">
        <f>F10</f>
        <v>24.306666666666668</v>
      </c>
      <c r="H10" s="2"/>
      <c r="I10" s="66" t="s">
        <v>494</v>
      </c>
      <c r="J10" s="66">
        <f>J7*1.45</f>
        <v>35.249499999999998</v>
      </c>
      <c r="K10" s="77" t="s">
        <v>358</v>
      </c>
    </row>
    <row r="11" spans="1:13" ht="12" customHeight="1" x14ac:dyDescent="0.25">
      <c r="D11" s="2"/>
      <c r="E11" s="30"/>
      <c r="F11" s="32"/>
      <c r="H11" s="2"/>
      <c r="I11" s="32"/>
      <c r="J11" s="63"/>
      <c r="K11" s="78"/>
      <c r="M11" s="33"/>
    </row>
    <row r="12" spans="1:13" ht="12" customHeight="1" x14ac:dyDescent="0.25">
      <c r="A12" s="96" t="s">
        <v>19</v>
      </c>
      <c r="B12" s="97"/>
      <c r="D12" s="2"/>
      <c r="E12" s="3" t="s">
        <v>6</v>
      </c>
      <c r="F12" s="5" t="s">
        <v>7</v>
      </c>
      <c r="H12" s="2"/>
      <c r="I12" s="5"/>
      <c r="J12" s="63"/>
      <c r="K12" s="78"/>
      <c r="M12" s="33"/>
    </row>
    <row r="13" spans="1:13" ht="12" customHeight="1" x14ac:dyDescent="0.25">
      <c r="D13" s="2"/>
      <c r="E13" s="6" t="s">
        <v>8</v>
      </c>
      <c r="F13" s="7" t="s">
        <v>9</v>
      </c>
      <c r="G13" s="8" t="s">
        <v>10</v>
      </c>
      <c r="H13" s="9" t="s">
        <v>11</v>
      </c>
      <c r="I13" s="92" t="s">
        <v>8</v>
      </c>
      <c r="J13" s="93"/>
      <c r="K13" s="104"/>
      <c r="M13" s="33"/>
    </row>
    <row r="14" spans="1:13" ht="13.2" x14ac:dyDescent="0.25">
      <c r="B14" s="11" t="s">
        <v>495</v>
      </c>
      <c r="C14" s="12" t="s">
        <v>13</v>
      </c>
      <c r="D14" s="2"/>
      <c r="E14" s="13"/>
      <c r="F14" s="14"/>
      <c r="G14" s="15"/>
      <c r="H14" s="16"/>
      <c r="I14" s="71"/>
      <c r="J14" s="63"/>
      <c r="K14" s="78"/>
      <c r="M14" s="33"/>
    </row>
    <row r="15" spans="1:13" ht="13.2" x14ac:dyDescent="0.25">
      <c r="A15" s="18">
        <v>2019</v>
      </c>
      <c r="B15" s="19">
        <v>0</v>
      </c>
      <c r="C15" s="20">
        <v>53.36</v>
      </c>
      <c r="D15" s="21">
        <f>B15*60+C15</f>
        <v>53.36</v>
      </c>
      <c r="E15" s="22">
        <v>52.09</v>
      </c>
      <c r="F15" s="23">
        <f>E15*1%</f>
        <v>0.52090000000000003</v>
      </c>
      <c r="G15" s="24">
        <f>E15-F15</f>
        <v>51.569100000000006</v>
      </c>
      <c r="H15" s="25">
        <f>E15+F15</f>
        <v>52.610900000000001</v>
      </c>
      <c r="I15" s="66" t="s">
        <v>492</v>
      </c>
      <c r="J15" s="66">
        <v>53.19</v>
      </c>
      <c r="K15" s="77" t="s">
        <v>197</v>
      </c>
    </row>
    <row r="16" spans="1:13" ht="13.2" x14ac:dyDescent="0.25">
      <c r="A16" s="18">
        <v>2018</v>
      </c>
      <c r="B16" s="18">
        <v>0</v>
      </c>
      <c r="C16" s="24">
        <v>53.24</v>
      </c>
      <c r="D16" s="21">
        <f>B16*60+C16</f>
        <v>53.24</v>
      </c>
      <c r="E16" s="26" t="s">
        <v>196</v>
      </c>
      <c r="F16" s="4"/>
      <c r="G16" s="24">
        <f>G15</f>
        <v>51.569100000000006</v>
      </c>
      <c r="H16" s="25">
        <f>H15</f>
        <v>52.610900000000001</v>
      </c>
      <c r="I16" s="66" t="s">
        <v>71</v>
      </c>
      <c r="J16" s="66">
        <f>J15*1.1</f>
        <v>58.509</v>
      </c>
      <c r="K16" s="77" t="s">
        <v>606</v>
      </c>
    </row>
    <row r="17" spans="1:11" ht="12" customHeight="1" x14ac:dyDescent="0.25">
      <c r="A17" s="18">
        <v>2017</v>
      </c>
      <c r="B17" s="18">
        <v>0</v>
      </c>
      <c r="C17" s="24">
        <v>52.98</v>
      </c>
      <c r="D17" s="36">
        <f>B17*60+C17</f>
        <v>52.98</v>
      </c>
      <c r="E17" s="13"/>
      <c r="F17" s="4"/>
      <c r="H17" s="2"/>
      <c r="I17" s="66" t="s">
        <v>493</v>
      </c>
      <c r="J17" s="66">
        <f>J15*1.25</f>
        <v>66.487499999999997</v>
      </c>
      <c r="K17" s="77" t="s">
        <v>462</v>
      </c>
    </row>
    <row r="18" spans="1:11" ht="12" customHeight="1" x14ac:dyDescent="0.25">
      <c r="B18" s="18">
        <f>SUM(B15:B17)*60</f>
        <v>0</v>
      </c>
      <c r="C18" s="24">
        <f>SUM(C15:C17)</f>
        <v>159.57999999999998</v>
      </c>
      <c r="D18" s="25">
        <f>B18+(SUM(C15:C17))</f>
        <v>159.57999999999998</v>
      </c>
      <c r="E18" s="30" t="s">
        <v>17</v>
      </c>
      <c r="F18" s="31">
        <f>AVERAGE(D15:D17)</f>
        <v>53.193333333333328</v>
      </c>
      <c r="G18" s="24">
        <f>F18</f>
        <v>53.193333333333328</v>
      </c>
      <c r="H18" s="2"/>
      <c r="I18" s="66" t="s">
        <v>494</v>
      </c>
      <c r="J18" s="66">
        <f>J15*1.45</f>
        <v>77.125499999999988</v>
      </c>
      <c r="K18" s="77" t="s">
        <v>359</v>
      </c>
    </row>
    <row r="19" spans="1:11" ht="12" customHeight="1" x14ac:dyDescent="0.25">
      <c r="D19" s="2"/>
      <c r="E19" s="30"/>
      <c r="F19" s="4"/>
      <c r="H19" s="2"/>
      <c r="I19" s="32"/>
      <c r="J19" s="63"/>
      <c r="K19" s="78"/>
    </row>
    <row r="20" spans="1:11" ht="12" customHeight="1" x14ac:dyDescent="0.25">
      <c r="A20" s="96" t="s">
        <v>26</v>
      </c>
      <c r="B20" s="97"/>
      <c r="D20" s="2"/>
      <c r="E20" s="3" t="s">
        <v>6</v>
      </c>
      <c r="F20" s="5" t="s">
        <v>7</v>
      </c>
      <c r="H20" s="2"/>
      <c r="I20" s="5"/>
      <c r="J20" s="63"/>
      <c r="K20" s="78"/>
    </row>
    <row r="21" spans="1:11" ht="12" customHeight="1" x14ac:dyDescent="0.25">
      <c r="D21" s="2"/>
      <c r="E21" s="6" t="s">
        <v>8</v>
      </c>
      <c r="F21" s="7" t="s">
        <v>9</v>
      </c>
      <c r="G21" s="8" t="s">
        <v>10</v>
      </c>
      <c r="H21" s="9" t="s">
        <v>11</v>
      </c>
      <c r="I21" s="92" t="s">
        <v>8</v>
      </c>
      <c r="J21" s="93"/>
      <c r="K21" s="104"/>
    </row>
    <row r="22" spans="1:11" ht="13.2" x14ac:dyDescent="0.25">
      <c r="B22" s="11" t="s">
        <v>495</v>
      </c>
      <c r="C22" s="12" t="s">
        <v>13</v>
      </c>
      <c r="D22" s="2"/>
      <c r="E22" s="13"/>
      <c r="F22" s="14"/>
      <c r="G22" s="15"/>
      <c r="H22" s="16"/>
      <c r="I22" s="71"/>
      <c r="J22" s="63"/>
      <c r="K22" s="78"/>
    </row>
    <row r="23" spans="1:11" ht="13.2" x14ac:dyDescent="0.25">
      <c r="A23" s="18">
        <v>2019</v>
      </c>
      <c r="B23" s="19">
        <v>1</v>
      </c>
      <c r="C23" s="20">
        <v>56.97</v>
      </c>
      <c r="D23" s="21">
        <f>B23*60+C23</f>
        <v>116.97</v>
      </c>
      <c r="E23" s="22">
        <v>113.69</v>
      </c>
      <c r="F23" s="23">
        <f>E23*1%</f>
        <v>1.1369</v>
      </c>
      <c r="G23" s="24">
        <f>E23-F23</f>
        <v>112.5531</v>
      </c>
      <c r="H23" s="25">
        <f>E23+F23</f>
        <v>114.82689999999999</v>
      </c>
      <c r="I23" s="66" t="s">
        <v>492</v>
      </c>
      <c r="J23" s="66">
        <v>116.49</v>
      </c>
      <c r="K23" s="77" t="s">
        <v>199</v>
      </c>
    </row>
    <row r="24" spans="1:11" ht="13.2" x14ac:dyDescent="0.25">
      <c r="A24" s="18">
        <v>2018</v>
      </c>
      <c r="B24" s="18">
        <v>1</v>
      </c>
      <c r="C24" s="24">
        <v>56.63</v>
      </c>
      <c r="D24" s="25">
        <f>B24*60+C24</f>
        <v>116.63</v>
      </c>
      <c r="E24" s="38" t="s">
        <v>198</v>
      </c>
      <c r="F24" s="4"/>
      <c r="G24" s="24">
        <f>G23-120</f>
        <v>-7.4468999999999994</v>
      </c>
      <c r="H24" s="25">
        <f>H23-120</f>
        <v>-5.1731000000000051</v>
      </c>
      <c r="I24" s="66" t="s">
        <v>71</v>
      </c>
      <c r="J24" s="66">
        <f>J23*1.1</f>
        <v>128.13900000000001</v>
      </c>
      <c r="K24" s="77" t="s">
        <v>607</v>
      </c>
    </row>
    <row r="25" spans="1:11" ht="12" customHeight="1" x14ac:dyDescent="0.25">
      <c r="A25" s="18">
        <v>2017</v>
      </c>
      <c r="B25" s="18">
        <v>1</v>
      </c>
      <c r="C25" s="24">
        <v>55.88</v>
      </c>
      <c r="D25" s="25">
        <f>B25*60+C25</f>
        <v>115.88</v>
      </c>
      <c r="E25" s="13"/>
      <c r="F25" s="4"/>
      <c r="H25" s="2"/>
      <c r="I25" s="66" t="s">
        <v>493</v>
      </c>
      <c r="J25" s="66">
        <f>J23*1.25</f>
        <v>145.61249999999998</v>
      </c>
      <c r="K25" s="77" t="s">
        <v>463</v>
      </c>
    </row>
    <row r="26" spans="1:11" ht="12" customHeight="1" x14ac:dyDescent="0.25">
      <c r="B26" s="18">
        <f>SUM(B23:B25)*60</f>
        <v>180</v>
      </c>
      <c r="C26" s="24">
        <f>SUM(C23:C25)</f>
        <v>169.48</v>
      </c>
      <c r="D26" s="25">
        <f>B26+(SUM(C23:C25))</f>
        <v>349.48</v>
      </c>
      <c r="E26" s="30" t="s">
        <v>17</v>
      </c>
      <c r="F26" s="31">
        <f>AVERAGE(D23:D25)</f>
        <v>116.49333333333334</v>
      </c>
      <c r="G26" s="24">
        <f>F26-120</f>
        <v>-3.5066666666666606</v>
      </c>
      <c r="H26" s="2"/>
      <c r="I26" s="66" t="s">
        <v>494</v>
      </c>
      <c r="J26" s="66">
        <f>J23*1.45</f>
        <v>168.91049999999998</v>
      </c>
      <c r="K26" s="77" t="s">
        <v>360</v>
      </c>
    </row>
    <row r="27" spans="1:11" ht="12" customHeight="1" x14ac:dyDescent="0.25">
      <c r="D27" s="2"/>
      <c r="E27" s="30"/>
      <c r="F27" s="4"/>
      <c r="H27" s="2"/>
      <c r="I27" s="32"/>
      <c r="J27" s="63"/>
      <c r="K27" s="78"/>
    </row>
    <row r="28" spans="1:11" ht="12" customHeight="1" x14ac:dyDescent="0.25">
      <c r="A28" s="96" t="s">
        <v>28</v>
      </c>
      <c r="B28" s="97"/>
      <c r="D28" s="2"/>
      <c r="E28" s="3" t="s">
        <v>6</v>
      </c>
      <c r="F28" s="5" t="s">
        <v>7</v>
      </c>
      <c r="H28" s="2"/>
      <c r="I28" s="5"/>
      <c r="J28" s="63"/>
      <c r="K28" s="78"/>
    </row>
    <row r="29" spans="1:11" ht="12" customHeight="1" x14ac:dyDescent="0.25">
      <c r="D29" s="2"/>
      <c r="E29" s="6" t="s">
        <v>8</v>
      </c>
      <c r="F29" s="7" t="s">
        <v>9</v>
      </c>
      <c r="G29" s="8" t="s">
        <v>10</v>
      </c>
      <c r="H29" s="9" t="s">
        <v>11</v>
      </c>
      <c r="I29" s="92" t="s">
        <v>8</v>
      </c>
      <c r="J29" s="93"/>
      <c r="K29" s="104"/>
    </row>
    <row r="30" spans="1:11" ht="13.2" x14ac:dyDescent="0.25">
      <c r="B30" s="11" t="s">
        <v>495</v>
      </c>
      <c r="C30" s="12" t="s">
        <v>13</v>
      </c>
      <c r="D30" s="2"/>
      <c r="E30" s="13"/>
      <c r="F30" s="14"/>
      <c r="G30" s="15"/>
      <c r="H30" s="16"/>
      <c r="I30" s="71"/>
      <c r="J30" s="63"/>
      <c r="K30" s="78"/>
    </row>
    <row r="31" spans="1:11" ht="13.2" x14ac:dyDescent="0.25">
      <c r="A31" s="18">
        <v>2019</v>
      </c>
      <c r="B31" s="15">
        <v>5</v>
      </c>
      <c r="C31" s="19">
        <v>21.48</v>
      </c>
      <c r="D31" s="2">
        <f>B31*60+C31</f>
        <v>321.48</v>
      </c>
      <c r="E31" s="10">
        <v>309.89</v>
      </c>
      <c r="F31" s="23">
        <f>E31*1%</f>
        <v>3.0989</v>
      </c>
      <c r="G31" s="24">
        <f>E31-F31</f>
        <v>306.79109999999997</v>
      </c>
      <c r="H31" s="25">
        <f>E31+F31</f>
        <v>312.9889</v>
      </c>
      <c r="I31" s="66" t="s">
        <v>492</v>
      </c>
      <c r="J31" s="66">
        <v>319.77999999999997</v>
      </c>
      <c r="K31" s="77" t="s">
        <v>361</v>
      </c>
    </row>
    <row r="32" spans="1:11" ht="13.2" x14ac:dyDescent="0.25">
      <c r="A32" s="18">
        <v>2018</v>
      </c>
      <c r="B32" s="1">
        <v>5</v>
      </c>
      <c r="C32" s="18">
        <v>20.05</v>
      </c>
      <c r="D32" s="2">
        <f>B32*60+C32</f>
        <v>320.05</v>
      </c>
      <c r="E32" s="38" t="s">
        <v>200</v>
      </c>
      <c r="F32" s="4"/>
      <c r="G32" s="40">
        <f>G31-300</f>
        <v>6.7910999999999717</v>
      </c>
      <c r="H32" s="41">
        <f>H31-300</f>
        <v>12.988900000000001</v>
      </c>
      <c r="I32" s="66" t="s">
        <v>71</v>
      </c>
      <c r="J32" s="66">
        <f>J31*1.1</f>
        <v>351.75799999999998</v>
      </c>
      <c r="K32" s="77" t="s">
        <v>608</v>
      </c>
    </row>
    <row r="33" spans="1:11" ht="12" customHeight="1" x14ac:dyDescent="0.25">
      <c r="A33" s="18">
        <v>2017</v>
      </c>
      <c r="B33" s="1">
        <v>5</v>
      </c>
      <c r="C33" s="18">
        <v>17.8</v>
      </c>
      <c r="D33" s="2">
        <f>B33*60+C33</f>
        <v>317.8</v>
      </c>
      <c r="E33" s="13"/>
      <c r="F33" s="4"/>
      <c r="H33" s="2"/>
      <c r="I33" s="66" t="s">
        <v>493</v>
      </c>
      <c r="J33" s="66">
        <f>J31*1.25</f>
        <v>399.72499999999997</v>
      </c>
      <c r="K33" s="77" t="s">
        <v>464</v>
      </c>
    </row>
    <row r="34" spans="1:11" ht="12" customHeight="1" x14ac:dyDescent="0.25">
      <c r="B34" s="18">
        <f>SUM(B31:B33)*60</f>
        <v>900</v>
      </c>
      <c r="C34" s="24">
        <f>SUM(C31:C33)</f>
        <v>59.33</v>
      </c>
      <c r="D34" s="41">
        <f>B34+C34</f>
        <v>959.33</v>
      </c>
      <c r="E34" s="30" t="s">
        <v>17</v>
      </c>
      <c r="F34" s="31">
        <f>AVERAGE(D31:D33)</f>
        <v>319.77666666666664</v>
      </c>
      <c r="G34" s="40">
        <f>F34-300</f>
        <v>19.776666666666642</v>
      </c>
      <c r="H34" s="2"/>
      <c r="I34" s="66" t="s">
        <v>494</v>
      </c>
      <c r="J34" s="66">
        <f>J31*1.45</f>
        <v>463.68099999999993</v>
      </c>
      <c r="K34" s="77" t="s">
        <v>201</v>
      </c>
    </row>
    <row r="35" spans="1:11" ht="12" customHeight="1" x14ac:dyDescent="0.25">
      <c r="D35" s="2"/>
      <c r="E35" s="30"/>
      <c r="F35" s="4"/>
      <c r="H35" s="2"/>
      <c r="I35" s="32"/>
      <c r="J35" s="63"/>
      <c r="K35" s="78"/>
    </row>
    <row r="36" spans="1:11" ht="12" customHeight="1" x14ac:dyDescent="0.25">
      <c r="A36" s="96" t="s">
        <v>30</v>
      </c>
      <c r="B36" s="97"/>
      <c r="D36" s="2"/>
      <c r="E36" s="3" t="s">
        <v>6</v>
      </c>
      <c r="F36" s="5" t="s">
        <v>7</v>
      </c>
      <c r="H36" s="2"/>
      <c r="I36" s="5"/>
      <c r="J36" s="63"/>
      <c r="K36" s="78"/>
    </row>
    <row r="37" spans="1:11" ht="12" customHeight="1" x14ac:dyDescent="0.25">
      <c r="D37" s="2"/>
      <c r="E37" s="6" t="s">
        <v>8</v>
      </c>
      <c r="F37" s="7" t="s">
        <v>9</v>
      </c>
      <c r="G37" s="8" t="s">
        <v>10</v>
      </c>
      <c r="H37" s="9" t="s">
        <v>11</v>
      </c>
      <c r="I37" s="92" t="s">
        <v>8</v>
      </c>
      <c r="J37" s="93"/>
      <c r="K37" s="104"/>
    </row>
    <row r="38" spans="1:11" ht="13.2" x14ac:dyDescent="0.25">
      <c r="B38" s="11" t="s">
        <v>495</v>
      </c>
      <c r="C38" s="12" t="s">
        <v>13</v>
      </c>
      <c r="D38" s="2"/>
      <c r="E38" s="13"/>
      <c r="F38" s="14"/>
      <c r="G38" s="15"/>
      <c r="H38" s="16"/>
      <c r="I38" s="71"/>
      <c r="J38" s="63"/>
      <c r="K38" s="78"/>
    </row>
    <row r="39" spans="1:11" ht="13.2" x14ac:dyDescent="0.25">
      <c r="A39" s="18">
        <v>2019</v>
      </c>
      <c r="B39" s="19">
        <v>10</v>
      </c>
      <c r="C39" s="19">
        <v>49.76</v>
      </c>
      <c r="D39" s="25">
        <f>B39*60+C39</f>
        <v>649.76</v>
      </c>
      <c r="E39" s="22">
        <v>658.09</v>
      </c>
      <c r="F39" s="23">
        <f>E39*1%</f>
        <v>6.5809000000000006</v>
      </c>
      <c r="G39" s="24">
        <f>E39-F39</f>
        <v>651.50909999999999</v>
      </c>
      <c r="H39" s="25">
        <f>E39+F39</f>
        <v>664.67090000000007</v>
      </c>
      <c r="I39" s="66" t="s">
        <v>492</v>
      </c>
      <c r="J39" s="66">
        <v>643.34</v>
      </c>
      <c r="K39" s="77" t="s">
        <v>362</v>
      </c>
    </row>
    <row r="40" spans="1:11" ht="13.2" x14ac:dyDescent="0.25">
      <c r="A40" s="18">
        <v>2018</v>
      </c>
      <c r="B40" s="18">
        <v>10</v>
      </c>
      <c r="C40" s="18">
        <v>43.87</v>
      </c>
      <c r="D40" s="25">
        <f>B40*60+C40</f>
        <v>643.87</v>
      </c>
      <c r="E40" s="38" t="s">
        <v>202</v>
      </c>
      <c r="F40" s="4"/>
      <c r="G40" s="24">
        <f>G39-660</f>
        <v>-8.4909000000000106</v>
      </c>
      <c r="H40" s="25">
        <f>H39-660</f>
        <v>4.6709000000000742</v>
      </c>
      <c r="I40" s="66" t="s">
        <v>71</v>
      </c>
      <c r="J40" s="66">
        <f>J39*1.1</f>
        <v>707.67400000000009</v>
      </c>
      <c r="K40" s="77" t="s">
        <v>609</v>
      </c>
    </row>
    <row r="41" spans="1:11" ht="12" customHeight="1" x14ac:dyDescent="0.25">
      <c r="A41" s="18">
        <v>2017</v>
      </c>
      <c r="B41" s="18">
        <v>10</v>
      </c>
      <c r="C41" s="18">
        <v>36.39</v>
      </c>
      <c r="D41" s="25">
        <f>B41*60+C41</f>
        <v>636.39</v>
      </c>
      <c r="E41" s="13"/>
      <c r="F41" s="4"/>
      <c r="H41" s="2"/>
      <c r="I41" s="66" t="s">
        <v>493</v>
      </c>
      <c r="J41" s="66">
        <f>J39*1.25</f>
        <v>804.17500000000007</v>
      </c>
      <c r="K41" s="77" t="s">
        <v>465</v>
      </c>
    </row>
    <row r="42" spans="1:11" ht="12" customHeight="1" x14ac:dyDescent="0.25">
      <c r="B42" s="18">
        <f>SUM(B39:B41)*60</f>
        <v>1800</v>
      </c>
      <c r="C42" s="18">
        <f>SUM(C39:C41)</f>
        <v>130.01999999999998</v>
      </c>
      <c r="D42" s="25">
        <f>B42+(SUM(C39:C41))</f>
        <v>1930.02</v>
      </c>
      <c r="E42" s="30" t="s">
        <v>17</v>
      </c>
      <c r="F42" s="31">
        <f>AVERAGE(D39:D41)</f>
        <v>643.34</v>
      </c>
      <c r="G42" s="24">
        <f>F42-600</f>
        <v>43.340000000000032</v>
      </c>
      <c r="H42" s="2"/>
      <c r="I42" s="66" t="s">
        <v>494</v>
      </c>
      <c r="J42" s="66">
        <f>J39*1.45</f>
        <v>932.84299999999996</v>
      </c>
      <c r="K42" s="77" t="s">
        <v>363</v>
      </c>
    </row>
    <row r="43" spans="1:11" ht="12" customHeight="1" x14ac:dyDescent="0.25">
      <c r="D43" s="2"/>
      <c r="E43" s="30"/>
      <c r="F43" s="4"/>
      <c r="H43" s="2"/>
      <c r="I43" s="32"/>
      <c r="J43" s="63"/>
      <c r="K43" s="78"/>
    </row>
    <row r="44" spans="1:11" ht="12" customHeight="1" x14ac:dyDescent="0.25">
      <c r="A44" s="96" t="s">
        <v>32</v>
      </c>
      <c r="B44" s="97"/>
      <c r="D44" s="2"/>
      <c r="E44" s="3" t="s">
        <v>6</v>
      </c>
      <c r="F44" s="5" t="s">
        <v>7</v>
      </c>
      <c r="H44" s="2"/>
      <c r="I44" s="5"/>
      <c r="J44" s="63"/>
      <c r="K44" s="78"/>
    </row>
    <row r="45" spans="1:11" ht="12" customHeight="1" x14ac:dyDescent="0.25">
      <c r="D45" s="2"/>
      <c r="E45" s="6" t="s">
        <v>8</v>
      </c>
      <c r="F45" s="7" t="s">
        <v>9</v>
      </c>
      <c r="G45" s="8" t="s">
        <v>10</v>
      </c>
      <c r="H45" s="9" t="s">
        <v>11</v>
      </c>
      <c r="I45" s="92" t="s">
        <v>8</v>
      </c>
      <c r="J45" s="93"/>
      <c r="K45" s="104"/>
    </row>
    <row r="46" spans="1:11" ht="13.2" x14ac:dyDescent="0.25">
      <c r="B46" s="11" t="s">
        <v>495</v>
      </c>
      <c r="C46" s="12" t="s">
        <v>13</v>
      </c>
      <c r="D46" s="2"/>
      <c r="E46" s="43"/>
      <c r="F46" s="14"/>
      <c r="G46" s="15"/>
      <c r="H46" s="16"/>
      <c r="I46" s="71"/>
      <c r="J46" s="63"/>
      <c r="K46" s="78"/>
    </row>
    <row r="47" spans="1:11" ht="13.2" x14ac:dyDescent="0.25">
      <c r="A47" s="18">
        <v>2019</v>
      </c>
      <c r="B47" s="19">
        <v>19</v>
      </c>
      <c r="C47" s="20">
        <v>6.47</v>
      </c>
      <c r="D47" s="25">
        <f>B47*60+C47</f>
        <v>1146.47</v>
      </c>
      <c r="E47" s="44">
        <v>1099.79</v>
      </c>
      <c r="F47" s="23">
        <f>E47*1%</f>
        <v>10.9979</v>
      </c>
      <c r="G47" s="24">
        <f>E47-F47</f>
        <v>1088.7920999999999</v>
      </c>
      <c r="H47" s="25">
        <f>E47+F47</f>
        <v>1110.7879</v>
      </c>
      <c r="I47" s="66" t="s">
        <v>492</v>
      </c>
      <c r="J47" s="67">
        <v>1121.28</v>
      </c>
      <c r="K47" s="77" t="s">
        <v>364</v>
      </c>
    </row>
    <row r="48" spans="1:11" ht="13.2" x14ac:dyDescent="0.25">
      <c r="A48" s="18">
        <v>2018</v>
      </c>
      <c r="B48" s="18">
        <v>18</v>
      </c>
      <c r="C48" s="24">
        <v>42.65</v>
      </c>
      <c r="D48" s="25">
        <f>B48*60+C48</f>
        <v>1122.6500000000001</v>
      </c>
      <c r="E48" s="38" t="s">
        <v>203</v>
      </c>
      <c r="F48" s="4"/>
      <c r="G48" s="24">
        <f>G47-1200</f>
        <v>-111.20790000000011</v>
      </c>
      <c r="H48" s="25">
        <f>H47-1200</f>
        <v>-89.212099999999964</v>
      </c>
      <c r="I48" s="66" t="s">
        <v>71</v>
      </c>
      <c r="J48" s="67">
        <f>J47*1.1</f>
        <v>1233.4080000000001</v>
      </c>
      <c r="K48" s="77" t="s">
        <v>610</v>
      </c>
    </row>
    <row r="49" spans="1:11" ht="12" customHeight="1" x14ac:dyDescent="0.25">
      <c r="A49" s="18">
        <v>2017</v>
      </c>
      <c r="B49" s="18">
        <v>18</v>
      </c>
      <c r="C49" s="24">
        <v>14.73</v>
      </c>
      <c r="D49" s="25">
        <f>B49*60+C49</f>
        <v>1094.73</v>
      </c>
      <c r="E49" s="13"/>
      <c r="F49" s="4"/>
      <c r="H49" s="2"/>
      <c r="I49" s="66" t="s">
        <v>493</v>
      </c>
      <c r="J49" s="67">
        <f>J47*1.25</f>
        <v>1401.6</v>
      </c>
      <c r="K49" s="77" t="s">
        <v>466</v>
      </c>
    </row>
    <row r="50" spans="1:11" ht="12" customHeight="1" x14ac:dyDescent="0.25">
      <c r="B50" s="18">
        <f>SUM(B47:B49)*60</f>
        <v>3300</v>
      </c>
      <c r="C50" s="24">
        <f>SUM(C47:C49)</f>
        <v>63.849999999999994</v>
      </c>
      <c r="D50" s="25">
        <f>B50+(SUM(C47:C49))</f>
        <v>3363.85</v>
      </c>
      <c r="E50" s="45" t="s">
        <v>17</v>
      </c>
      <c r="F50" s="31">
        <f>AVERAGE(D47:D49)</f>
        <v>1121.2833333333333</v>
      </c>
      <c r="G50" s="24">
        <f>F50-1080</f>
        <v>41.283333333333303</v>
      </c>
      <c r="H50" s="2"/>
      <c r="I50" s="66" t="s">
        <v>494</v>
      </c>
      <c r="J50" s="67">
        <f>J47*1.45</f>
        <v>1625.856</v>
      </c>
      <c r="K50" s="77" t="s">
        <v>365</v>
      </c>
    </row>
    <row r="51" spans="1:11" ht="12" customHeight="1" x14ac:dyDescent="0.25">
      <c r="D51" s="2"/>
      <c r="E51" s="30"/>
      <c r="F51" s="4"/>
      <c r="H51" s="2"/>
      <c r="I51" s="32"/>
      <c r="J51" s="63"/>
      <c r="K51" s="78"/>
    </row>
    <row r="52" spans="1:11" s="75" customFormat="1" ht="12" customHeight="1" x14ac:dyDescent="0.25">
      <c r="D52" s="2"/>
      <c r="E52" s="30"/>
      <c r="F52" s="4"/>
      <c r="H52" s="2"/>
      <c r="I52" s="32"/>
      <c r="J52" s="63"/>
      <c r="K52" s="78"/>
    </row>
    <row r="53" spans="1:11" s="75" customFormat="1" ht="12" customHeight="1" x14ac:dyDescent="0.25">
      <c r="D53" s="2"/>
      <c r="E53" s="30"/>
      <c r="F53" s="4"/>
      <c r="H53" s="2"/>
      <c r="I53" s="32"/>
      <c r="J53" s="63"/>
      <c r="K53" s="78"/>
    </row>
    <row r="54" spans="1:11" s="75" customFormat="1" ht="12" customHeight="1" x14ac:dyDescent="0.25">
      <c r="D54" s="2"/>
      <c r="E54" s="30"/>
      <c r="F54" s="4"/>
      <c r="H54" s="2"/>
      <c r="I54" s="32"/>
      <c r="J54" s="63"/>
      <c r="K54" s="78"/>
    </row>
    <row r="55" spans="1:11" ht="12.75" customHeight="1" x14ac:dyDescent="0.25">
      <c r="A55" s="100" t="s">
        <v>35</v>
      </c>
      <c r="B55" s="100"/>
      <c r="C55" s="100"/>
      <c r="D55" s="2"/>
      <c r="E55" s="3" t="s">
        <v>6</v>
      </c>
      <c r="F55" s="5" t="s">
        <v>7</v>
      </c>
      <c r="H55" s="2"/>
      <c r="I55" s="5"/>
      <c r="J55" s="63"/>
      <c r="K55" s="78"/>
    </row>
    <row r="56" spans="1:11" ht="12.75" customHeight="1" x14ac:dyDescent="0.25">
      <c r="D56" s="2"/>
      <c r="E56" s="6" t="s">
        <v>8</v>
      </c>
      <c r="F56" s="7" t="s">
        <v>9</v>
      </c>
      <c r="G56" s="8" t="s">
        <v>10</v>
      </c>
      <c r="H56" s="9" t="s">
        <v>11</v>
      </c>
      <c r="I56" s="92" t="s">
        <v>8</v>
      </c>
      <c r="J56" s="93"/>
      <c r="K56" s="104"/>
    </row>
    <row r="57" spans="1:11" ht="12.75" customHeight="1" x14ac:dyDescent="0.25">
      <c r="B57" s="11" t="s">
        <v>495</v>
      </c>
      <c r="C57" s="12" t="s">
        <v>13</v>
      </c>
      <c r="D57" s="2"/>
      <c r="E57" s="13"/>
      <c r="F57" s="14"/>
      <c r="G57" s="15"/>
      <c r="H57" s="16"/>
      <c r="I57" s="71"/>
      <c r="J57" s="63"/>
      <c r="K57" s="78"/>
    </row>
    <row r="58" spans="1:11" ht="12.75" customHeight="1" x14ac:dyDescent="0.25">
      <c r="A58" s="18">
        <v>2019</v>
      </c>
      <c r="B58" s="19">
        <v>1</v>
      </c>
      <c r="C58" s="20">
        <v>1.66</v>
      </c>
      <c r="D58" s="21">
        <f>B58*60+C58</f>
        <v>61.66</v>
      </c>
      <c r="E58" s="22">
        <v>59.99</v>
      </c>
      <c r="F58" s="23">
        <f>E58*1%</f>
        <v>0.59989999999999999</v>
      </c>
      <c r="G58" s="24">
        <f>E58-F58</f>
        <v>59.390100000000004</v>
      </c>
      <c r="H58" s="25">
        <f>E58+F58</f>
        <v>60.5899</v>
      </c>
      <c r="I58" s="66" t="s">
        <v>492</v>
      </c>
      <c r="J58" s="66">
        <v>61.46</v>
      </c>
      <c r="K58" s="77" t="s">
        <v>366</v>
      </c>
    </row>
    <row r="59" spans="1:11" ht="12.75" customHeight="1" x14ac:dyDescent="0.25">
      <c r="A59" s="18">
        <v>2018</v>
      </c>
      <c r="B59" s="18">
        <v>1</v>
      </c>
      <c r="C59" s="24">
        <v>0.8</v>
      </c>
      <c r="D59" s="21">
        <f>B59*60+C59</f>
        <v>60.8</v>
      </c>
      <c r="E59" s="38" t="s">
        <v>204</v>
      </c>
      <c r="F59" s="4"/>
      <c r="G59" s="24">
        <f>G58-60</f>
        <v>-0.60989999999999611</v>
      </c>
      <c r="H59" s="25">
        <f>H58-60</f>
        <v>0.58990000000000009</v>
      </c>
      <c r="I59" s="66" t="s">
        <v>71</v>
      </c>
      <c r="J59" s="66">
        <f>J58*1.1</f>
        <v>67.606000000000009</v>
      </c>
      <c r="K59" s="77" t="s">
        <v>507</v>
      </c>
    </row>
    <row r="60" spans="1:11" ht="12.75" customHeight="1" x14ac:dyDescent="0.25">
      <c r="A60" s="18">
        <v>2017</v>
      </c>
      <c r="B60" s="18">
        <v>1</v>
      </c>
      <c r="C60" s="24">
        <v>1.91</v>
      </c>
      <c r="D60" s="36">
        <f>B60*60+C60</f>
        <v>61.91</v>
      </c>
      <c r="E60" s="13"/>
      <c r="F60" s="4"/>
      <c r="H60" s="2"/>
      <c r="I60" s="66" t="s">
        <v>493</v>
      </c>
      <c r="J60" s="66">
        <f>J58*1.25</f>
        <v>76.825000000000003</v>
      </c>
      <c r="K60" s="77" t="s">
        <v>395</v>
      </c>
    </row>
    <row r="61" spans="1:11" ht="12.75" customHeight="1" x14ac:dyDescent="0.25">
      <c r="B61" s="18">
        <f>SUM(B58:B60)*60</f>
        <v>180</v>
      </c>
      <c r="C61" s="24">
        <f>SUM(C58:C60)</f>
        <v>4.37</v>
      </c>
      <c r="D61" s="25">
        <f>B61+(SUM(C58:C60))</f>
        <v>184.37</v>
      </c>
      <c r="E61" s="30" t="s">
        <v>17</v>
      </c>
      <c r="F61" s="31">
        <f>AVERAGE(D58:D60)</f>
        <v>61.456666666666671</v>
      </c>
      <c r="G61" s="24">
        <f>F61-60</f>
        <v>1.4566666666666706</v>
      </c>
      <c r="H61" s="2"/>
      <c r="I61" s="66" t="s">
        <v>494</v>
      </c>
      <c r="J61" s="66">
        <f>J58*1.45</f>
        <v>89.117000000000004</v>
      </c>
      <c r="K61" s="77" t="s">
        <v>368</v>
      </c>
    </row>
    <row r="62" spans="1:11" ht="12.75" customHeight="1" x14ac:dyDescent="0.25">
      <c r="D62" s="2"/>
      <c r="E62" s="30"/>
      <c r="F62" s="4"/>
      <c r="H62" s="2"/>
      <c r="I62" s="32"/>
      <c r="J62" s="63"/>
      <c r="K62" s="78"/>
    </row>
    <row r="63" spans="1:11" ht="12.75" customHeight="1" x14ac:dyDescent="0.25">
      <c r="A63" s="100" t="s">
        <v>37</v>
      </c>
      <c r="B63" s="100"/>
      <c r="C63" s="100"/>
      <c r="D63" s="2"/>
      <c r="E63" s="3" t="s">
        <v>6</v>
      </c>
      <c r="F63" s="5" t="s">
        <v>7</v>
      </c>
      <c r="H63" s="2"/>
      <c r="I63" s="5"/>
      <c r="J63" s="63"/>
      <c r="K63" s="78"/>
    </row>
    <row r="64" spans="1:11" ht="12.75" customHeight="1" x14ac:dyDescent="0.25">
      <c r="D64" s="2"/>
      <c r="E64" s="6" t="s">
        <v>8</v>
      </c>
      <c r="F64" s="7" t="s">
        <v>9</v>
      </c>
      <c r="G64" s="8" t="s">
        <v>10</v>
      </c>
      <c r="H64" s="9" t="s">
        <v>11</v>
      </c>
      <c r="I64" s="92" t="s">
        <v>8</v>
      </c>
      <c r="J64" s="93"/>
      <c r="K64" s="104"/>
    </row>
    <row r="65" spans="1:11" ht="12.75" customHeight="1" x14ac:dyDescent="0.25">
      <c r="B65" s="11" t="s">
        <v>495</v>
      </c>
      <c r="C65" s="12" t="s">
        <v>13</v>
      </c>
      <c r="D65" s="2"/>
      <c r="E65" s="13"/>
      <c r="F65" s="14"/>
      <c r="G65" s="15"/>
      <c r="H65" s="16"/>
      <c r="I65" s="71"/>
      <c r="J65" s="63"/>
      <c r="K65" s="78"/>
    </row>
    <row r="66" spans="1:11" ht="12.75" customHeight="1" x14ac:dyDescent="0.25">
      <c r="A66" s="18">
        <v>2019</v>
      </c>
      <c r="B66" s="19">
        <v>2</v>
      </c>
      <c r="C66" s="20">
        <v>13.85</v>
      </c>
      <c r="D66" s="21">
        <f>B66*60+C66</f>
        <v>133.85</v>
      </c>
      <c r="E66" s="22">
        <v>131.09</v>
      </c>
      <c r="F66" s="23">
        <f>E66*1%</f>
        <v>1.3109</v>
      </c>
      <c r="G66" s="24">
        <f>E66-F66</f>
        <v>129.7791</v>
      </c>
      <c r="H66" s="25">
        <f>E66+F66</f>
        <v>132.40090000000001</v>
      </c>
      <c r="I66" s="66" t="s">
        <v>492</v>
      </c>
      <c r="J66" s="66">
        <v>133.36000000000001</v>
      </c>
      <c r="K66" s="77" t="s">
        <v>369</v>
      </c>
    </row>
    <row r="67" spans="1:11" ht="12.75" customHeight="1" x14ac:dyDescent="0.25">
      <c r="A67" s="18">
        <v>2018</v>
      </c>
      <c r="B67" s="18">
        <v>2</v>
      </c>
      <c r="C67" s="24">
        <v>12.88</v>
      </c>
      <c r="D67" s="25">
        <f>B67*60+C67</f>
        <v>132.88</v>
      </c>
      <c r="E67" s="38" t="s">
        <v>205</v>
      </c>
      <c r="F67" s="4"/>
      <c r="G67" s="24">
        <f>G66-120</f>
        <v>9.7790999999999997</v>
      </c>
      <c r="H67" s="25">
        <f>H66-120</f>
        <v>12.400900000000007</v>
      </c>
      <c r="I67" s="66" t="s">
        <v>71</v>
      </c>
      <c r="J67" s="67">
        <f>J66*1.1</f>
        <v>146.69600000000003</v>
      </c>
      <c r="K67" s="77" t="s">
        <v>611</v>
      </c>
    </row>
    <row r="68" spans="1:11" ht="12.75" customHeight="1" x14ac:dyDescent="0.25">
      <c r="A68" s="18">
        <v>2017</v>
      </c>
      <c r="B68" s="18">
        <v>2</v>
      </c>
      <c r="C68" s="24">
        <v>13.35</v>
      </c>
      <c r="D68" s="25">
        <f>B68*60+C68</f>
        <v>133.35</v>
      </c>
      <c r="E68" s="13"/>
      <c r="F68" s="4"/>
      <c r="H68" s="2"/>
      <c r="I68" s="66" t="s">
        <v>493</v>
      </c>
      <c r="J68" s="67">
        <f>J66*1.25</f>
        <v>166.70000000000002</v>
      </c>
      <c r="K68" s="77" t="s">
        <v>467</v>
      </c>
    </row>
    <row r="69" spans="1:11" ht="12.75" customHeight="1" x14ac:dyDescent="0.25">
      <c r="B69" s="18">
        <f>SUM(B66:B68)*60</f>
        <v>360</v>
      </c>
      <c r="C69" s="24">
        <f>SUM(C66:C68)</f>
        <v>40.08</v>
      </c>
      <c r="D69" s="25">
        <f>B69+(SUM(C66:C68))</f>
        <v>400.08</v>
      </c>
      <c r="E69" s="30" t="s">
        <v>17</v>
      </c>
      <c r="F69" s="31">
        <f>AVERAGE(D66:D68)</f>
        <v>133.36000000000001</v>
      </c>
      <c r="G69" s="24">
        <f>F69-120</f>
        <v>13.360000000000014</v>
      </c>
      <c r="H69" s="2"/>
      <c r="I69" s="66" t="s">
        <v>494</v>
      </c>
      <c r="J69" s="66">
        <f>J66*1.45</f>
        <v>193.37200000000001</v>
      </c>
      <c r="K69" s="77" t="s">
        <v>370</v>
      </c>
    </row>
    <row r="70" spans="1:11" ht="12.75" customHeight="1" x14ac:dyDescent="0.25">
      <c r="I70" s="80"/>
      <c r="J70" s="63"/>
      <c r="K70" s="78"/>
    </row>
    <row r="71" spans="1:11" ht="12.75" customHeight="1" x14ac:dyDescent="0.25">
      <c r="A71" s="100" t="s">
        <v>39</v>
      </c>
      <c r="B71" s="100"/>
      <c r="C71" s="100"/>
      <c r="D71" s="2"/>
      <c r="E71" s="3" t="s">
        <v>6</v>
      </c>
      <c r="F71" s="5" t="s">
        <v>7</v>
      </c>
      <c r="H71" s="2"/>
      <c r="I71" s="5"/>
      <c r="J71" s="63"/>
      <c r="K71" s="78"/>
    </row>
    <row r="72" spans="1:11" ht="12.75" customHeight="1" x14ac:dyDescent="0.25">
      <c r="D72" s="2"/>
      <c r="E72" s="6" t="s">
        <v>8</v>
      </c>
      <c r="F72" s="7" t="s">
        <v>9</v>
      </c>
      <c r="G72" s="8" t="s">
        <v>10</v>
      </c>
      <c r="H72" s="9" t="s">
        <v>11</v>
      </c>
      <c r="I72" s="92" t="s">
        <v>8</v>
      </c>
      <c r="J72" s="93"/>
      <c r="K72" s="104"/>
    </row>
    <row r="73" spans="1:11" ht="12.75" customHeight="1" x14ac:dyDescent="0.25">
      <c r="B73" s="11" t="s">
        <v>495</v>
      </c>
      <c r="C73" s="12" t="s">
        <v>13</v>
      </c>
      <c r="D73" s="2"/>
      <c r="E73" s="13"/>
      <c r="F73" s="14"/>
      <c r="G73" s="15"/>
      <c r="H73" s="16"/>
      <c r="I73" s="71"/>
      <c r="J73" s="63"/>
      <c r="K73" s="78"/>
    </row>
    <row r="74" spans="1:11" ht="12.75" customHeight="1" x14ac:dyDescent="0.25">
      <c r="A74" s="18">
        <v>2019</v>
      </c>
      <c r="B74" s="19">
        <v>1</v>
      </c>
      <c r="C74" s="20">
        <v>9.82</v>
      </c>
      <c r="D74" s="21">
        <f>B74*60+C74</f>
        <v>69.819999999999993</v>
      </c>
      <c r="E74" s="22">
        <v>67.89</v>
      </c>
      <c r="F74" s="23">
        <f>E74*1%</f>
        <v>0.67890000000000006</v>
      </c>
      <c r="G74" s="24">
        <f>E74-F74</f>
        <v>67.211100000000002</v>
      </c>
      <c r="H74" s="25">
        <f>E74+F74</f>
        <v>68.568899999999999</v>
      </c>
      <c r="I74" s="66" t="s">
        <v>492</v>
      </c>
      <c r="J74" s="66">
        <v>69.819999999999993</v>
      </c>
      <c r="K74" s="77" t="s">
        <v>371</v>
      </c>
    </row>
    <row r="75" spans="1:11" ht="12.75" customHeight="1" x14ac:dyDescent="0.25">
      <c r="A75" s="18">
        <v>2018</v>
      </c>
      <c r="B75" s="18">
        <v>1</v>
      </c>
      <c r="C75" s="24">
        <v>9.41</v>
      </c>
      <c r="D75" s="21">
        <f>B75*60+C75</f>
        <v>69.41</v>
      </c>
      <c r="E75" s="38" t="s">
        <v>206</v>
      </c>
      <c r="F75" s="4"/>
      <c r="G75" s="24">
        <f>G74-60</f>
        <v>7.2111000000000018</v>
      </c>
      <c r="H75" s="25">
        <f>H74-60</f>
        <v>8.5688999999999993</v>
      </c>
      <c r="I75" s="66" t="s">
        <v>71</v>
      </c>
      <c r="J75" s="66">
        <f>J74*1.1</f>
        <v>76.801999999999992</v>
      </c>
      <c r="K75" s="77" t="s">
        <v>395</v>
      </c>
    </row>
    <row r="76" spans="1:11" ht="12.75" customHeight="1" x14ac:dyDescent="0.25">
      <c r="A76" s="18">
        <v>2017</v>
      </c>
      <c r="B76" s="18">
        <v>1</v>
      </c>
      <c r="C76" s="24">
        <v>10.23</v>
      </c>
      <c r="D76" s="36">
        <f>B76*60+C76</f>
        <v>70.23</v>
      </c>
      <c r="E76" s="13"/>
      <c r="F76" s="4"/>
      <c r="H76" s="2"/>
      <c r="I76" s="66" t="s">
        <v>493</v>
      </c>
      <c r="J76" s="66">
        <f>J74*1.25</f>
        <v>87.274999999999991</v>
      </c>
      <c r="K76" s="77" t="s">
        <v>468</v>
      </c>
    </row>
    <row r="77" spans="1:11" ht="12.75" customHeight="1" x14ac:dyDescent="0.25">
      <c r="B77" s="18">
        <f>SUM(B74:B76)*60</f>
        <v>180</v>
      </c>
      <c r="C77" s="24">
        <f>SUM(C74:C76)</f>
        <v>29.46</v>
      </c>
      <c r="D77" s="25">
        <f>B77+(SUM(C74:C76))</f>
        <v>209.46</v>
      </c>
      <c r="E77" s="30" t="s">
        <v>17</v>
      </c>
      <c r="F77" s="31">
        <f>AVERAGE(D74:D76)</f>
        <v>69.819999999999993</v>
      </c>
      <c r="G77" s="24">
        <f>F77-60</f>
        <v>9.8199999999999932</v>
      </c>
      <c r="H77" s="2"/>
      <c r="I77" s="66" t="s">
        <v>494</v>
      </c>
      <c r="J77" s="66">
        <f>J74*1.45</f>
        <v>101.23899999999999</v>
      </c>
      <c r="K77" s="77" t="s">
        <v>372</v>
      </c>
    </row>
    <row r="78" spans="1:11" ht="12.75" customHeight="1" x14ac:dyDescent="0.25">
      <c r="D78" s="2"/>
      <c r="E78" s="30"/>
      <c r="F78" s="4"/>
      <c r="H78" s="2"/>
      <c r="I78" s="32"/>
      <c r="J78" s="63"/>
      <c r="K78" s="78"/>
    </row>
    <row r="79" spans="1:11" ht="12.75" customHeight="1" x14ac:dyDescent="0.25">
      <c r="A79" s="96" t="s">
        <v>41</v>
      </c>
      <c r="B79" s="97"/>
      <c r="D79" s="2"/>
      <c r="E79" s="3" t="s">
        <v>6</v>
      </c>
      <c r="F79" s="5" t="s">
        <v>7</v>
      </c>
      <c r="H79" s="2"/>
      <c r="I79" s="5"/>
      <c r="J79" s="63"/>
      <c r="K79" s="78"/>
    </row>
    <row r="80" spans="1:11" ht="12.75" customHeight="1" x14ac:dyDescent="0.25">
      <c r="D80" s="2"/>
      <c r="E80" s="6" t="s">
        <v>8</v>
      </c>
      <c r="F80" s="7" t="s">
        <v>9</v>
      </c>
      <c r="G80" s="8" t="s">
        <v>10</v>
      </c>
      <c r="H80" s="9" t="s">
        <v>11</v>
      </c>
      <c r="I80" s="92" t="s">
        <v>8</v>
      </c>
      <c r="J80" s="93"/>
      <c r="K80" s="104"/>
    </row>
    <row r="81" spans="1:11" ht="12.75" customHeight="1" x14ac:dyDescent="0.25">
      <c r="B81" s="11" t="s">
        <v>495</v>
      </c>
      <c r="C81" s="12" t="s">
        <v>13</v>
      </c>
      <c r="D81" s="2"/>
      <c r="E81" s="13"/>
      <c r="F81" s="14"/>
      <c r="G81" s="15"/>
      <c r="H81" s="16"/>
      <c r="I81" s="71"/>
      <c r="J81" s="63"/>
      <c r="K81" s="78"/>
    </row>
    <row r="82" spans="1:11" ht="12.75" customHeight="1" x14ac:dyDescent="0.25">
      <c r="A82" s="18">
        <v>2019</v>
      </c>
      <c r="B82" s="19">
        <v>2</v>
      </c>
      <c r="C82" s="20">
        <v>32.49</v>
      </c>
      <c r="D82" s="21">
        <f>B82*60+C82</f>
        <v>152.49</v>
      </c>
      <c r="E82" s="22">
        <v>146.49</v>
      </c>
      <c r="F82" s="23">
        <f>E82*1%</f>
        <v>1.4649000000000001</v>
      </c>
      <c r="G82" s="24">
        <f>E82-F82</f>
        <v>145.02510000000001</v>
      </c>
      <c r="H82" s="25">
        <f>E82+F82</f>
        <v>147.95490000000001</v>
      </c>
      <c r="I82" s="66" t="s">
        <v>492</v>
      </c>
      <c r="J82" s="66">
        <v>153.22</v>
      </c>
      <c r="K82" s="77" t="s">
        <v>373</v>
      </c>
    </row>
    <row r="83" spans="1:11" ht="12.75" customHeight="1" x14ac:dyDescent="0.25">
      <c r="A83" s="18">
        <v>2018</v>
      </c>
      <c r="B83" s="18">
        <v>2</v>
      </c>
      <c r="C83" s="24">
        <v>32.99</v>
      </c>
      <c r="D83" s="25">
        <f>B83*60+C83</f>
        <v>152.99</v>
      </c>
      <c r="E83" s="38" t="s">
        <v>207</v>
      </c>
      <c r="F83" s="4"/>
      <c r="G83" s="24">
        <f>G82-120</f>
        <v>25.025100000000009</v>
      </c>
      <c r="H83" s="25">
        <f>H82-120</f>
        <v>27.954900000000009</v>
      </c>
      <c r="I83" s="66" t="s">
        <v>71</v>
      </c>
      <c r="J83" s="66">
        <f>J82*1.1</f>
        <v>168.542</v>
      </c>
      <c r="K83" s="77" t="s">
        <v>612</v>
      </c>
    </row>
    <row r="84" spans="1:11" ht="12.75" customHeight="1" x14ac:dyDescent="0.25">
      <c r="A84" s="18">
        <v>2017</v>
      </c>
      <c r="B84" s="18">
        <v>2</v>
      </c>
      <c r="C84" s="24">
        <v>34.19</v>
      </c>
      <c r="D84" s="25">
        <f>B84*60+C84</f>
        <v>154.19</v>
      </c>
      <c r="E84" s="13"/>
      <c r="F84" s="4"/>
      <c r="H84" s="2"/>
      <c r="I84" s="66" t="s">
        <v>493</v>
      </c>
      <c r="J84" s="66">
        <f>J82*1.25</f>
        <v>191.52500000000001</v>
      </c>
      <c r="K84" s="77" t="s">
        <v>469</v>
      </c>
    </row>
    <row r="85" spans="1:11" ht="12.75" customHeight="1" x14ac:dyDescent="0.25">
      <c r="B85" s="18">
        <f>SUM(B82:B84)*60</f>
        <v>360</v>
      </c>
      <c r="C85" s="24">
        <f>SUM(C82:C84)</f>
        <v>99.67</v>
      </c>
      <c r="D85" s="25">
        <f>B85+(SUM(C82:C84))</f>
        <v>459.67</v>
      </c>
      <c r="E85" s="30" t="s">
        <v>17</v>
      </c>
      <c r="F85" s="31">
        <f>AVERAGE(D82:D84)</f>
        <v>153.22333333333333</v>
      </c>
      <c r="G85" s="24">
        <f>F85-120</f>
        <v>33.223333333333329</v>
      </c>
      <c r="H85" s="2"/>
      <c r="I85" s="66" t="s">
        <v>494</v>
      </c>
      <c r="J85" s="66">
        <f>J82*1.45</f>
        <v>222.16899999999998</v>
      </c>
      <c r="K85" s="77" t="s">
        <v>374</v>
      </c>
    </row>
    <row r="86" spans="1:11" ht="12.75" customHeight="1" x14ac:dyDescent="0.25">
      <c r="I86" s="80"/>
      <c r="J86" s="63"/>
      <c r="K86" s="78"/>
    </row>
    <row r="87" spans="1:11" ht="12.75" customHeight="1" x14ac:dyDescent="0.25">
      <c r="A87" s="96" t="s">
        <v>43</v>
      </c>
      <c r="B87" s="97"/>
      <c r="D87" s="2"/>
      <c r="E87" s="3" t="s">
        <v>6</v>
      </c>
      <c r="F87" s="5" t="s">
        <v>7</v>
      </c>
      <c r="H87" s="2"/>
      <c r="I87" s="5"/>
      <c r="J87" s="63"/>
      <c r="K87" s="78"/>
    </row>
    <row r="88" spans="1:11" ht="12.75" customHeight="1" x14ac:dyDescent="0.25">
      <c r="D88" s="2"/>
      <c r="E88" s="6" t="s">
        <v>8</v>
      </c>
      <c r="F88" s="7" t="s">
        <v>9</v>
      </c>
      <c r="G88" s="8" t="s">
        <v>10</v>
      </c>
      <c r="H88" s="9" t="s">
        <v>11</v>
      </c>
      <c r="I88" s="92" t="s">
        <v>8</v>
      </c>
      <c r="J88" s="93"/>
      <c r="K88" s="104"/>
    </row>
    <row r="89" spans="1:11" ht="12.75" customHeight="1" x14ac:dyDescent="0.25">
      <c r="B89" s="11" t="s">
        <v>495</v>
      </c>
      <c r="C89" s="12" t="s">
        <v>13</v>
      </c>
      <c r="D89" s="2"/>
      <c r="E89" s="13"/>
      <c r="F89" s="14"/>
      <c r="G89" s="15"/>
      <c r="H89" s="16"/>
      <c r="I89" s="71"/>
      <c r="J89" s="63"/>
      <c r="K89" s="78"/>
    </row>
    <row r="90" spans="1:11" ht="12.75" customHeight="1" x14ac:dyDescent="0.25">
      <c r="A90" s="18">
        <v>2019</v>
      </c>
      <c r="B90" s="19">
        <v>1</v>
      </c>
      <c r="C90" s="20">
        <v>1.48</v>
      </c>
      <c r="D90" s="21">
        <f>B90*60+C90</f>
        <v>61.48</v>
      </c>
      <c r="E90" s="22">
        <v>58.69</v>
      </c>
      <c r="F90" s="23">
        <f>E90*1%</f>
        <v>0.58689999999999998</v>
      </c>
      <c r="G90" s="24">
        <f>E90-F90</f>
        <v>58.103099999999998</v>
      </c>
      <c r="H90" s="25">
        <f>E90+F90</f>
        <v>59.276899999999998</v>
      </c>
      <c r="I90" s="66" t="s">
        <v>492</v>
      </c>
      <c r="J90" s="66">
        <v>59.95</v>
      </c>
      <c r="K90" s="77" t="s">
        <v>204</v>
      </c>
    </row>
    <row r="91" spans="1:11" ht="12.75" customHeight="1" x14ac:dyDescent="0.25">
      <c r="A91" s="18">
        <v>2018</v>
      </c>
      <c r="B91" s="18">
        <v>0</v>
      </c>
      <c r="C91" s="24">
        <v>59.46</v>
      </c>
      <c r="D91" s="21">
        <f>B91*60+C91</f>
        <v>59.46</v>
      </c>
      <c r="E91" s="38" t="s">
        <v>208</v>
      </c>
      <c r="F91" s="4"/>
      <c r="G91" s="24">
        <f>G90-60</f>
        <v>-1.8969000000000023</v>
      </c>
      <c r="H91" s="25">
        <f>H90-60</f>
        <v>-0.7231000000000023</v>
      </c>
      <c r="I91" s="66" t="s">
        <v>71</v>
      </c>
      <c r="J91" s="66">
        <f>J90*1.1</f>
        <v>65.945000000000007</v>
      </c>
      <c r="K91" s="77" t="s">
        <v>613</v>
      </c>
    </row>
    <row r="92" spans="1:11" ht="12.75" customHeight="1" x14ac:dyDescent="0.25">
      <c r="A92" s="18">
        <v>2017</v>
      </c>
      <c r="B92" s="18">
        <v>0</v>
      </c>
      <c r="C92" s="24">
        <v>58.91</v>
      </c>
      <c r="D92" s="36">
        <f>B92*60+C92</f>
        <v>58.91</v>
      </c>
      <c r="E92" s="13"/>
      <c r="F92" s="4"/>
      <c r="H92" s="2"/>
      <c r="I92" s="66" t="s">
        <v>493</v>
      </c>
      <c r="J92" s="66">
        <f>J90*1.25</f>
        <v>74.9375</v>
      </c>
      <c r="K92" s="77" t="s">
        <v>470</v>
      </c>
    </row>
    <row r="93" spans="1:11" ht="12.75" customHeight="1" x14ac:dyDescent="0.25">
      <c r="B93" s="18">
        <f>SUM(B90:B92)*60</f>
        <v>60</v>
      </c>
      <c r="C93" s="24">
        <f>SUM(C90:C92)</f>
        <v>119.85</v>
      </c>
      <c r="D93" s="25">
        <f>B93+(SUM(C90:C92))</f>
        <v>179.85</v>
      </c>
      <c r="E93" s="30" t="s">
        <v>17</v>
      </c>
      <c r="F93" s="31">
        <f>AVERAGE(D90:D92)</f>
        <v>59.949999999999996</v>
      </c>
      <c r="G93" s="24">
        <f>F93-60</f>
        <v>-5.0000000000004263E-2</v>
      </c>
      <c r="H93" s="2"/>
      <c r="I93" s="66" t="s">
        <v>494</v>
      </c>
      <c r="J93" s="66">
        <f>J90*1.45</f>
        <v>86.927499999999995</v>
      </c>
      <c r="K93" s="77" t="s">
        <v>375</v>
      </c>
    </row>
    <row r="94" spans="1:11" ht="12.75" customHeight="1" x14ac:dyDescent="0.25">
      <c r="D94" s="2"/>
      <c r="E94" s="30"/>
      <c r="F94" s="4"/>
      <c r="H94" s="2"/>
      <c r="I94" s="32"/>
      <c r="J94" s="63"/>
      <c r="K94" s="78"/>
    </row>
    <row r="95" spans="1:11" ht="12.75" customHeight="1" x14ac:dyDescent="0.25">
      <c r="A95" s="96" t="s">
        <v>44</v>
      </c>
      <c r="B95" s="97"/>
      <c r="D95" s="2"/>
      <c r="E95" s="3" t="s">
        <v>6</v>
      </c>
      <c r="F95" s="5" t="s">
        <v>7</v>
      </c>
      <c r="H95" s="2"/>
      <c r="I95" s="5"/>
      <c r="J95" s="63"/>
      <c r="K95" s="78"/>
    </row>
    <row r="96" spans="1:11" ht="12.75" customHeight="1" x14ac:dyDescent="0.25">
      <c r="D96" s="2"/>
      <c r="E96" s="6" t="s">
        <v>8</v>
      </c>
      <c r="F96" s="7" t="s">
        <v>9</v>
      </c>
      <c r="G96" s="8" t="s">
        <v>10</v>
      </c>
      <c r="H96" s="9" t="s">
        <v>11</v>
      </c>
      <c r="I96" s="92" t="s">
        <v>8</v>
      </c>
      <c r="J96" s="93"/>
      <c r="K96" s="104"/>
    </row>
    <row r="97" spans="1:11" ht="12.75" customHeight="1" x14ac:dyDescent="0.25">
      <c r="B97" s="11" t="s">
        <v>495</v>
      </c>
      <c r="C97" s="12" t="s">
        <v>13</v>
      </c>
      <c r="D97" s="2"/>
      <c r="E97" s="13"/>
      <c r="F97" s="14"/>
      <c r="G97" s="15"/>
      <c r="H97" s="16"/>
      <c r="I97" s="71"/>
      <c r="J97" s="63"/>
      <c r="K97" s="78"/>
    </row>
    <row r="98" spans="1:11" ht="12.75" customHeight="1" x14ac:dyDescent="0.25">
      <c r="A98" s="18">
        <v>2019</v>
      </c>
      <c r="B98" s="19">
        <v>3</v>
      </c>
      <c r="C98" s="20">
        <v>7.87</v>
      </c>
      <c r="D98" s="21">
        <f>B98*60+C98</f>
        <v>187.87</v>
      </c>
      <c r="E98" s="22">
        <v>131.29</v>
      </c>
      <c r="F98" s="23">
        <f>E98*1%</f>
        <v>1.3129</v>
      </c>
      <c r="G98" s="24">
        <f>E98-F98</f>
        <v>129.97709999999998</v>
      </c>
      <c r="H98" s="25">
        <f>E98+F98</f>
        <v>132.60290000000001</v>
      </c>
      <c r="I98" s="66" t="s">
        <v>492</v>
      </c>
      <c r="J98" s="66">
        <v>137.86000000000001</v>
      </c>
      <c r="K98" s="77" t="s">
        <v>355</v>
      </c>
    </row>
    <row r="99" spans="1:11" ht="12.75" customHeight="1" x14ac:dyDescent="0.25">
      <c r="A99" s="18">
        <v>2018</v>
      </c>
      <c r="B99" s="18">
        <v>2</v>
      </c>
      <c r="C99" s="24">
        <v>23.69</v>
      </c>
      <c r="D99" s="25">
        <f>B99*60+C99</f>
        <v>143.69</v>
      </c>
      <c r="E99" s="38" t="s">
        <v>209</v>
      </c>
      <c r="F99" s="4"/>
      <c r="G99" s="24">
        <f>G98-120</f>
        <v>9.9770999999999788</v>
      </c>
      <c r="H99" s="25">
        <f>H98-120</f>
        <v>12.602900000000005</v>
      </c>
      <c r="I99" s="66" t="s">
        <v>71</v>
      </c>
      <c r="J99" s="66">
        <f>J98*1.1</f>
        <v>151.64600000000002</v>
      </c>
      <c r="K99" s="77" t="s">
        <v>604</v>
      </c>
    </row>
    <row r="100" spans="1:11" ht="12.75" customHeight="1" x14ac:dyDescent="0.25">
      <c r="A100" s="18">
        <v>2017</v>
      </c>
      <c r="B100" s="18">
        <v>2</v>
      </c>
      <c r="C100" s="24">
        <v>20.260000000000002</v>
      </c>
      <c r="D100" s="25">
        <f>B100*60+C100</f>
        <v>140.26</v>
      </c>
      <c r="E100" s="13"/>
      <c r="F100" s="4"/>
      <c r="H100" s="2"/>
      <c r="I100" s="66" t="s">
        <v>493</v>
      </c>
      <c r="J100" s="66">
        <f>J98*1.25</f>
        <v>172.32500000000002</v>
      </c>
      <c r="K100" s="77" t="s">
        <v>314</v>
      </c>
    </row>
    <row r="101" spans="1:11" ht="12.75" customHeight="1" x14ac:dyDescent="0.25">
      <c r="B101" s="18">
        <f>SUM(B98:B100)*60</f>
        <v>420</v>
      </c>
      <c r="C101" s="24">
        <f>SUM(C98:C100)</f>
        <v>51.820000000000007</v>
      </c>
      <c r="D101" s="25">
        <f>B101+(SUM(C98:C100))</f>
        <v>471.82</v>
      </c>
      <c r="E101" s="30" t="s">
        <v>17</v>
      </c>
      <c r="F101" s="31">
        <f>AVERAGE(D98:D100)</f>
        <v>157.27333333333334</v>
      </c>
      <c r="G101" s="24">
        <f>F101-120</f>
        <v>37.273333333333341</v>
      </c>
      <c r="H101" s="2"/>
      <c r="I101" s="66" t="s">
        <v>494</v>
      </c>
      <c r="J101" s="66">
        <f>J98*1.45</f>
        <v>199.89700000000002</v>
      </c>
      <c r="K101" s="77" t="s">
        <v>376</v>
      </c>
    </row>
    <row r="102" spans="1:11" ht="12.75" customHeight="1" x14ac:dyDescent="0.25">
      <c r="I102" s="80"/>
      <c r="J102" s="63"/>
      <c r="K102" s="78"/>
    </row>
    <row r="103" spans="1:11" s="75" customFormat="1" ht="12.75" customHeight="1" x14ac:dyDescent="0.25">
      <c r="I103" s="63"/>
      <c r="J103" s="63"/>
      <c r="K103" s="78"/>
    </row>
    <row r="104" spans="1:11" s="75" customFormat="1" ht="12.75" customHeight="1" x14ac:dyDescent="0.25">
      <c r="I104" s="63"/>
      <c r="J104" s="63"/>
      <c r="K104" s="78"/>
    </row>
    <row r="105" spans="1:11" s="75" customFormat="1" ht="12.75" customHeight="1" x14ac:dyDescent="0.25">
      <c r="I105" s="63"/>
      <c r="J105" s="63"/>
      <c r="K105" s="78"/>
    </row>
    <row r="106" spans="1:11" s="75" customFormat="1" ht="12.75" customHeight="1" x14ac:dyDescent="0.25">
      <c r="I106" s="63"/>
      <c r="J106" s="63"/>
      <c r="K106" s="78"/>
    </row>
    <row r="107" spans="1:11" s="75" customFormat="1" ht="12.75" customHeight="1" x14ac:dyDescent="0.25">
      <c r="I107" s="63"/>
      <c r="J107" s="63"/>
      <c r="K107" s="78"/>
    </row>
    <row r="108" spans="1:11" ht="12.75" customHeight="1" x14ac:dyDescent="0.25">
      <c r="A108" s="100" t="s">
        <v>23</v>
      </c>
      <c r="B108" s="100"/>
      <c r="C108" s="100"/>
      <c r="D108" s="2"/>
      <c r="E108" s="3" t="s">
        <v>6</v>
      </c>
      <c r="F108" s="5" t="s">
        <v>7</v>
      </c>
      <c r="H108" s="2"/>
      <c r="I108" s="5"/>
      <c r="J108" s="63"/>
      <c r="K108" s="78"/>
    </row>
    <row r="109" spans="1:11" ht="12.75" customHeight="1" x14ac:dyDescent="0.25">
      <c r="D109" s="2"/>
      <c r="E109" s="6" t="s">
        <v>8</v>
      </c>
      <c r="F109" s="7" t="s">
        <v>9</v>
      </c>
      <c r="G109" s="8" t="s">
        <v>10</v>
      </c>
      <c r="H109" s="9" t="s">
        <v>11</v>
      </c>
      <c r="I109" s="92" t="s">
        <v>8</v>
      </c>
      <c r="J109" s="93"/>
      <c r="K109" s="104"/>
    </row>
    <row r="110" spans="1:11" ht="12.75" customHeight="1" x14ac:dyDescent="0.25">
      <c r="B110" s="11" t="s">
        <v>495</v>
      </c>
      <c r="C110" s="12" t="s">
        <v>13</v>
      </c>
      <c r="D110" s="2"/>
      <c r="E110" s="13"/>
      <c r="F110" s="14"/>
      <c r="G110" s="15"/>
      <c r="H110" s="16"/>
      <c r="I110" s="71"/>
      <c r="J110" s="63"/>
      <c r="K110" s="78"/>
    </row>
    <row r="111" spans="1:11" ht="12.75" customHeight="1" x14ac:dyDescent="0.25">
      <c r="A111" s="18">
        <v>2019</v>
      </c>
      <c r="B111" s="19">
        <v>1</v>
      </c>
      <c r="C111" s="20">
        <v>1.62</v>
      </c>
      <c r="D111" s="21">
        <f>B111*60+C111</f>
        <v>61.62</v>
      </c>
      <c r="E111" s="22">
        <v>62.49</v>
      </c>
      <c r="F111" s="23">
        <f>E111*1%</f>
        <v>0.62490000000000001</v>
      </c>
      <c r="G111" s="24">
        <f>E111-F111</f>
        <v>61.865100000000005</v>
      </c>
      <c r="H111" s="25">
        <f>E111+F111</f>
        <v>63.114899999999999</v>
      </c>
      <c r="I111" s="66" t="s">
        <v>492</v>
      </c>
      <c r="J111" s="66">
        <v>61.48</v>
      </c>
      <c r="K111" s="77" t="s">
        <v>366</v>
      </c>
    </row>
    <row r="112" spans="1:11" ht="12.75" customHeight="1" x14ac:dyDescent="0.25">
      <c r="A112" s="18">
        <v>2018</v>
      </c>
      <c r="B112" s="18">
        <v>1</v>
      </c>
      <c r="C112" s="24">
        <v>1.01</v>
      </c>
      <c r="D112" s="21">
        <f>B112*60+C112</f>
        <v>61.01</v>
      </c>
      <c r="E112" s="38" t="s">
        <v>210</v>
      </c>
      <c r="F112" s="4"/>
      <c r="G112" s="24">
        <f>G111</f>
        <v>61.865100000000005</v>
      </c>
      <c r="H112" s="25">
        <f>H111</f>
        <v>63.114899999999999</v>
      </c>
      <c r="I112" s="66" t="s">
        <v>71</v>
      </c>
      <c r="J112" s="66">
        <f>J111*1.1</f>
        <v>67.628</v>
      </c>
      <c r="K112" s="77" t="s">
        <v>507</v>
      </c>
    </row>
    <row r="113" spans="1:11" ht="12.75" customHeight="1" x14ac:dyDescent="0.25">
      <c r="A113" s="18">
        <v>2017</v>
      </c>
      <c r="B113" s="18">
        <v>1</v>
      </c>
      <c r="C113" s="24">
        <v>1.82</v>
      </c>
      <c r="D113" s="36">
        <f>B113*60+C113</f>
        <v>61.82</v>
      </c>
      <c r="E113" s="13"/>
      <c r="F113" s="4"/>
      <c r="H113" s="2"/>
      <c r="I113" s="66" t="s">
        <v>493</v>
      </c>
      <c r="J113" s="66">
        <f>J111*1.25</f>
        <v>76.849999999999994</v>
      </c>
      <c r="K113" s="77" t="s">
        <v>395</v>
      </c>
    </row>
    <row r="114" spans="1:11" ht="12.75" customHeight="1" x14ac:dyDescent="0.25">
      <c r="B114" s="18">
        <f>SUM(B111:B113)*60</f>
        <v>180</v>
      </c>
      <c r="C114" s="24">
        <f>SUM(C111:C113)</f>
        <v>4.45</v>
      </c>
      <c r="D114" s="25">
        <f>B114+(SUM(C111:C113))</f>
        <v>184.45</v>
      </c>
      <c r="E114" s="30" t="s">
        <v>17</v>
      </c>
      <c r="F114" s="31">
        <f>AVERAGE(D111:D113)</f>
        <v>61.483333333333327</v>
      </c>
      <c r="G114" s="24">
        <f>F114-60</f>
        <v>1.4833333333333272</v>
      </c>
      <c r="H114" s="2"/>
      <c r="I114" s="66" t="s">
        <v>494</v>
      </c>
      <c r="J114" s="66">
        <f>J111*1.45</f>
        <v>89.145999999999987</v>
      </c>
      <c r="K114" s="77" t="s">
        <v>368</v>
      </c>
    </row>
    <row r="115" spans="1:11" ht="12.75" customHeight="1" x14ac:dyDescent="0.25">
      <c r="D115" s="2"/>
      <c r="E115" s="30"/>
      <c r="F115" s="4"/>
      <c r="H115" s="2"/>
      <c r="I115" s="32"/>
      <c r="J115" s="63"/>
      <c r="K115" s="78"/>
    </row>
    <row r="116" spans="1:11" ht="12.75" customHeight="1" x14ac:dyDescent="0.25">
      <c r="A116" s="100" t="s">
        <v>46</v>
      </c>
      <c r="B116" s="100"/>
      <c r="C116" s="100"/>
      <c r="D116" s="2"/>
      <c r="E116" s="3" t="s">
        <v>6</v>
      </c>
      <c r="F116" s="5" t="s">
        <v>7</v>
      </c>
      <c r="H116" s="2"/>
      <c r="I116" s="5"/>
      <c r="J116" s="63"/>
      <c r="K116" s="78"/>
    </row>
    <row r="117" spans="1:11" ht="12.75" customHeight="1" x14ac:dyDescent="0.25">
      <c r="D117" s="2"/>
      <c r="E117" s="6" t="s">
        <v>8</v>
      </c>
      <c r="F117" s="7" t="s">
        <v>9</v>
      </c>
      <c r="G117" s="8" t="s">
        <v>10</v>
      </c>
      <c r="H117" s="9" t="s">
        <v>11</v>
      </c>
      <c r="I117" s="92" t="s">
        <v>8</v>
      </c>
      <c r="J117" s="93"/>
      <c r="K117" s="104"/>
    </row>
    <row r="118" spans="1:11" ht="12.75" customHeight="1" x14ac:dyDescent="0.25">
      <c r="B118" s="11" t="s">
        <v>495</v>
      </c>
      <c r="C118" s="12" t="s">
        <v>13</v>
      </c>
      <c r="D118" s="2"/>
      <c r="E118" s="13"/>
      <c r="F118" s="14"/>
      <c r="G118" s="15"/>
      <c r="H118" s="16"/>
      <c r="I118" s="71"/>
      <c r="J118" s="63"/>
      <c r="K118" s="78"/>
    </row>
    <row r="119" spans="1:11" ht="12.75" customHeight="1" x14ac:dyDescent="0.25">
      <c r="A119" s="18">
        <v>2019</v>
      </c>
      <c r="B119" s="19">
        <v>2</v>
      </c>
      <c r="C119" s="20">
        <v>13.79</v>
      </c>
      <c r="D119" s="21">
        <f>B119*60+C119</f>
        <v>133.79</v>
      </c>
      <c r="E119" s="22">
        <v>127.79</v>
      </c>
      <c r="F119" s="23">
        <f>E119*1%</f>
        <v>1.2779</v>
      </c>
      <c r="G119" s="24">
        <f>E119-F119</f>
        <v>126.5121</v>
      </c>
      <c r="H119" s="25">
        <f>E119+F119</f>
        <v>129.06790000000001</v>
      </c>
      <c r="I119" s="66" t="s">
        <v>492</v>
      </c>
      <c r="J119" s="66">
        <v>133.63</v>
      </c>
      <c r="K119" s="77" t="s">
        <v>377</v>
      </c>
    </row>
    <row r="120" spans="1:11" ht="12.75" customHeight="1" x14ac:dyDescent="0.25">
      <c r="A120" s="18">
        <v>2018</v>
      </c>
      <c r="B120" s="18">
        <v>2</v>
      </c>
      <c r="C120" s="24">
        <v>12.58</v>
      </c>
      <c r="D120" s="25">
        <f>B120*60+C120</f>
        <v>132.58000000000001</v>
      </c>
      <c r="E120" s="38" t="s">
        <v>211</v>
      </c>
      <c r="F120" s="4"/>
      <c r="G120" s="24">
        <f>G119-120</f>
        <v>6.5121000000000038</v>
      </c>
      <c r="H120" s="25">
        <f>H119-120</f>
        <v>9.0679000000000087</v>
      </c>
      <c r="I120" s="66" t="s">
        <v>71</v>
      </c>
      <c r="J120" s="66">
        <f>J119*1.1</f>
        <v>146.99299999999999</v>
      </c>
      <c r="K120" s="77" t="s">
        <v>481</v>
      </c>
    </row>
    <row r="121" spans="1:11" ht="12.75" customHeight="1" x14ac:dyDescent="0.25">
      <c r="A121" s="18">
        <v>2017</v>
      </c>
      <c r="B121" s="18">
        <v>2</v>
      </c>
      <c r="C121" s="24">
        <v>14.53</v>
      </c>
      <c r="D121" s="25">
        <f>B121*60+C121</f>
        <v>134.53</v>
      </c>
      <c r="E121" s="13"/>
      <c r="F121" s="4"/>
      <c r="H121" s="2"/>
      <c r="I121" s="66" t="s">
        <v>493</v>
      </c>
      <c r="J121" s="66">
        <f>J119*1.25</f>
        <v>167.03749999999999</v>
      </c>
      <c r="K121" s="77" t="s">
        <v>471</v>
      </c>
    </row>
    <row r="122" spans="1:11" ht="12.75" customHeight="1" x14ac:dyDescent="0.25">
      <c r="B122" s="18">
        <f>SUM(B119:B121)*60</f>
        <v>360</v>
      </c>
      <c r="C122" s="24">
        <f>SUM(C119:C121)</f>
        <v>40.9</v>
      </c>
      <c r="D122" s="25">
        <f>B122+(SUM(C119:C121))</f>
        <v>400.9</v>
      </c>
      <c r="E122" s="30" t="s">
        <v>17</v>
      </c>
      <c r="F122" s="31">
        <f>AVERAGE(D119:D121)</f>
        <v>133.63333333333333</v>
      </c>
      <c r="G122" s="24">
        <f>F122-120</f>
        <v>13.633333333333326</v>
      </c>
      <c r="H122" s="2"/>
      <c r="I122" s="66" t="s">
        <v>494</v>
      </c>
      <c r="J122" s="66">
        <f>J119*1.45</f>
        <v>193.76349999999999</v>
      </c>
      <c r="K122" s="77" t="s">
        <v>378</v>
      </c>
    </row>
    <row r="123" spans="1:11" ht="12.75" customHeight="1" x14ac:dyDescent="0.25">
      <c r="D123" s="2"/>
      <c r="E123" s="30"/>
      <c r="F123" s="4"/>
      <c r="H123" s="2"/>
      <c r="I123" s="32"/>
      <c r="J123" s="63"/>
      <c r="K123" s="78"/>
    </row>
    <row r="124" spans="1:11" ht="12.75" customHeight="1" x14ac:dyDescent="0.25">
      <c r="A124" s="100" t="s">
        <v>48</v>
      </c>
      <c r="B124" s="100"/>
      <c r="C124" s="100"/>
      <c r="D124" s="2"/>
      <c r="E124" s="3" t="s">
        <v>6</v>
      </c>
      <c r="F124" s="5" t="s">
        <v>7</v>
      </c>
      <c r="H124" s="2"/>
      <c r="I124" s="5"/>
      <c r="J124" s="63"/>
      <c r="K124" s="78"/>
    </row>
    <row r="125" spans="1:11" ht="12.75" customHeight="1" x14ac:dyDescent="0.25">
      <c r="D125" s="2"/>
      <c r="E125" s="6" t="s">
        <v>8</v>
      </c>
      <c r="F125" s="7" t="s">
        <v>9</v>
      </c>
      <c r="G125" s="8" t="s">
        <v>10</v>
      </c>
      <c r="H125" s="9" t="s">
        <v>11</v>
      </c>
      <c r="I125" s="92" t="s">
        <v>8</v>
      </c>
      <c r="J125" s="93"/>
      <c r="K125" s="104"/>
    </row>
    <row r="126" spans="1:11" ht="12.75" customHeight="1" x14ac:dyDescent="0.25">
      <c r="B126" s="11" t="s">
        <v>495</v>
      </c>
      <c r="C126" s="12" t="s">
        <v>13</v>
      </c>
      <c r="D126" s="2"/>
      <c r="E126" s="13"/>
      <c r="F126" s="14"/>
      <c r="G126" s="15"/>
      <c r="H126" s="16"/>
      <c r="I126" s="71"/>
      <c r="J126" s="63"/>
      <c r="K126" s="78"/>
    </row>
    <row r="127" spans="1:11" ht="12.75" customHeight="1" x14ac:dyDescent="0.25">
      <c r="A127" s="18">
        <v>2019</v>
      </c>
      <c r="B127" s="15">
        <v>5</v>
      </c>
      <c r="C127" s="19">
        <v>25.54</v>
      </c>
      <c r="D127" s="2">
        <f>B127*60+C127</f>
        <v>325.54000000000002</v>
      </c>
      <c r="E127" s="10">
        <v>278.49</v>
      </c>
      <c r="F127" s="23">
        <f>E127*1%</f>
        <v>2.7848999999999999</v>
      </c>
      <c r="G127" s="24">
        <f>E127-F127</f>
        <v>275.70510000000002</v>
      </c>
      <c r="H127" s="25">
        <f>E127+F127</f>
        <v>281.2749</v>
      </c>
      <c r="I127" s="66" t="s">
        <v>492</v>
      </c>
      <c r="J127" s="66">
        <v>292.42</v>
      </c>
      <c r="K127" s="77" t="s">
        <v>379</v>
      </c>
    </row>
    <row r="128" spans="1:11" ht="12.75" customHeight="1" x14ac:dyDescent="0.25">
      <c r="A128" s="18">
        <v>2018</v>
      </c>
      <c r="B128" s="1">
        <v>4</v>
      </c>
      <c r="C128" s="18">
        <v>54.83</v>
      </c>
      <c r="D128" s="2">
        <f>B128*60+C128</f>
        <v>294.83</v>
      </c>
      <c r="E128" s="38" t="s">
        <v>212</v>
      </c>
      <c r="F128" s="4"/>
      <c r="G128" s="40">
        <f>G127-300</f>
        <v>-24.294899999999984</v>
      </c>
      <c r="H128" s="41">
        <f>H127-300</f>
        <v>-18.725099999999998</v>
      </c>
      <c r="I128" s="66" t="s">
        <v>71</v>
      </c>
      <c r="J128" s="66">
        <f>J127*1.1</f>
        <v>321.66200000000003</v>
      </c>
      <c r="K128" s="77" t="s">
        <v>114</v>
      </c>
    </row>
    <row r="129" spans="1:11" ht="12.75" customHeight="1" x14ac:dyDescent="0.25">
      <c r="A129" s="18">
        <v>2017</v>
      </c>
      <c r="B129" s="1">
        <v>4</v>
      </c>
      <c r="C129" s="24">
        <v>47.48</v>
      </c>
      <c r="D129" s="2">
        <f>B129*60+C129</f>
        <v>287.48</v>
      </c>
      <c r="E129" s="13"/>
      <c r="F129" s="4"/>
      <c r="H129" s="2"/>
      <c r="I129" s="66" t="s">
        <v>493</v>
      </c>
      <c r="J129" s="66">
        <f>J127*1.25</f>
        <v>365.52500000000003</v>
      </c>
      <c r="K129" s="77" t="s">
        <v>472</v>
      </c>
    </row>
    <row r="130" spans="1:11" ht="12.75" customHeight="1" x14ac:dyDescent="0.25">
      <c r="B130" s="18">
        <f>SUM(B127:B129)*60</f>
        <v>780</v>
      </c>
      <c r="C130" s="24">
        <f>SUM(C127:C129)</f>
        <v>127.85</v>
      </c>
      <c r="D130" s="41">
        <f>B130+C130</f>
        <v>907.85</v>
      </c>
      <c r="E130" s="30" t="s">
        <v>17</v>
      </c>
      <c r="F130" s="31">
        <f>AVERAGE(D127:D129)</f>
        <v>302.61666666666667</v>
      </c>
      <c r="G130" s="40">
        <f>F130-300</f>
        <v>2.6166666666666742</v>
      </c>
      <c r="H130" s="2"/>
      <c r="I130" s="66" t="s">
        <v>494</v>
      </c>
      <c r="J130" s="66">
        <f>J127*1.45</f>
        <v>424.00900000000001</v>
      </c>
      <c r="K130" s="77" t="s">
        <v>380</v>
      </c>
    </row>
    <row r="131" spans="1:11" ht="12.75" customHeight="1" x14ac:dyDescent="0.25">
      <c r="D131" s="2"/>
      <c r="E131" s="30"/>
      <c r="F131" s="4"/>
      <c r="H131" s="2"/>
      <c r="I131" s="32"/>
      <c r="J131" s="63"/>
      <c r="K131" s="78"/>
    </row>
  </sheetData>
  <mergeCells count="34">
    <mergeCell ref="B2:I2"/>
    <mergeCell ref="A3:B3"/>
    <mergeCell ref="A1:K1"/>
    <mergeCell ref="I3:K3"/>
    <mergeCell ref="A108:C108"/>
    <mergeCell ref="A79:B79"/>
    <mergeCell ref="A4:B4"/>
    <mergeCell ref="A12:B12"/>
    <mergeCell ref="A20:B20"/>
    <mergeCell ref="A28:B28"/>
    <mergeCell ref="A36:B36"/>
    <mergeCell ref="A44:B44"/>
    <mergeCell ref="I5:K5"/>
    <mergeCell ref="I13:K13"/>
    <mergeCell ref="I21:K21"/>
    <mergeCell ref="I29:K29"/>
    <mergeCell ref="I37:K37"/>
    <mergeCell ref="I45:K45"/>
    <mergeCell ref="I56:K56"/>
    <mergeCell ref="A55:C55"/>
    <mergeCell ref="A63:C63"/>
    <mergeCell ref="I64:K64"/>
    <mergeCell ref="I72:K72"/>
    <mergeCell ref="A71:C71"/>
    <mergeCell ref="I80:K80"/>
    <mergeCell ref="I88:K88"/>
    <mergeCell ref="I117:K117"/>
    <mergeCell ref="A124:C124"/>
    <mergeCell ref="I125:K125"/>
    <mergeCell ref="I96:K96"/>
    <mergeCell ref="A87:B87"/>
    <mergeCell ref="A95:B95"/>
    <mergeCell ref="I109:K109"/>
    <mergeCell ref="A116:C116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SCY Time Standards</vt:lpstr>
      <vt:lpstr>8 &amp; Under Girls</vt:lpstr>
      <vt:lpstr>8 &amp; Under Boys</vt:lpstr>
      <vt:lpstr>9-10 Girls</vt:lpstr>
      <vt:lpstr>9-10 Boys</vt:lpstr>
      <vt:lpstr>11-12 Girls</vt:lpstr>
      <vt:lpstr>11-12 Boys</vt:lpstr>
      <vt:lpstr>13-14 Girls</vt:lpstr>
      <vt:lpstr>13-14 Boys</vt:lpstr>
      <vt:lpstr>15 &amp; Over Girls</vt:lpstr>
      <vt:lpstr>15 &amp; Over Boys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 Dog Swimming</dc:creator>
  <cp:lastModifiedBy>Black Dog Swimming</cp:lastModifiedBy>
  <cp:lastPrinted>2020-11-12T01:54:28Z</cp:lastPrinted>
  <dcterms:created xsi:type="dcterms:W3CDTF">2019-09-01T05:00:55Z</dcterms:created>
  <dcterms:modified xsi:type="dcterms:W3CDTF">2021-04-12T20:07:42Z</dcterms:modified>
</cp:coreProperties>
</file>