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bachman/Downloads/"/>
    </mc:Choice>
  </mc:AlternateContent>
  <xr:revisionPtr revIDLastSave="0" documentId="8_{F1CD4350-EF4F-074B-868A-3ACFE68D4828}" xr6:coauthVersionLast="47" xr6:coauthVersionMax="47" xr10:uidLastSave="{00000000-0000-0000-0000-000000000000}"/>
  <bookViews>
    <workbookView xWindow="0" yWindow="460" windowWidth="22700" windowHeight="14600" xr2:uid="{F0D10C27-AD5B-402F-A2C9-A5B73E27CF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L17" i="1"/>
  <c r="F17" i="1"/>
  <c r="G17" i="1" s="1"/>
  <c r="I17" i="1" s="1"/>
  <c r="J17" i="1" s="1"/>
  <c r="L16" i="1"/>
  <c r="G16" i="1"/>
  <c r="I16" i="1" s="1"/>
  <c r="J16" i="1" s="1"/>
  <c r="F16" i="1"/>
  <c r="L15" i="1"/>
  <c r="F15" i="1"/>
  <c r="G15" i="1" s="1"/>
  <c r="I15" i="1" s="1"/>
  <c r="J15" i="1" s="1"/>
  <c r="L12" i="1"/>
  <c r="I12" i="1"/>
  <c r="J12" i="1" s="1"/>
  <c r="F12" i="1"/>
  <c r="O11" i="1"/>
  <c r="F30" i="1" s="1"/>
  <c r="L11" i="1"/>
  <c r="J11" i="1"/>
  <c r="P11" i="1" s="1"/>
  <c r="G30" i="1" s="1"/>
  <c r="I11" i="1"/>
  <c r="F11" i="1"/>
  <c r="L10" i="1"/>
  <c r="J10" i="1"/>
  <c r="N29" i="1" s="1"/>
  <c r="I10" i="1"/>
  <c r="F10" i="1"/>
  <c r="L9" i="1"/>
  <c r="G9" i="1"/>
  <c r="I9" i="1" s="1"/>
  <c r="F9" i="1"/>
  <c r="L8" i="1"/>
  <c r="I8" i="1"/>
  <c r="J8" i="1" s="1"/>
  <c r="F8" i="1"/>
  <c r="L6" i="1"/>
  <c r="I6" i="1"/>
  <c r="J6" i="1" s="1"/>
  <c r="F6" i="1"/>
  <c r="L5" i="1"/>
  <c r="P5" i="1" s="1"/>
  <c r="G24" i="1" s="1"/>
  <c r="K5" i="1"/>
  <c r="J5" i="1"/>
  <c r="O5" i="1" s="1"/>
  <c r="F24" i="1" s="1"/>
  <c r="I5" i="1"/>
  <c r="F5" i="1"/>
  <c r="K4" i="1"/>
  <c r="L4" i="1" s="1"/>
  <c r="I4" i="1"/>
  <c r="J4" i="1" s="1"/>
  <c r="F4" i="1"/>
  <c r="L3" i="1"/>
  <c r="K3" i="1"/>
  <c r="J3" i="1"/>
  <c r="K22" i="1" s="1"/>
  <c r="I3" i="1"/>
  <c r="F3" i="1"/>
  <c r="N28" i="1" l="1"/>
  <c r="J9" i="1"/>
  <c r="P15" i="1"/>
  <c r="G34" i="1" s="1"/>
  <c r="L34" i="1"/>
  <c r="O15" i="1"/>
  <c r="F34" i="1" s="1"/>
  <c r="I34" i="1"/>
  <c r="K34" i="1"/>
  <c r="J34" i="1"/>
  <c r="J35" i="1"/>
  <c r="I35" i="1"/>
  <c r="P16" i="1"/>
  <c r="G35" i="1" s="1"/>
  <c r="O16" i="1"/>
  <c r="F35" i="1" s="1"/>
  <c r="L35" i="1"/>
  <c r="K35" i="1"/>
  <c r="L23" i="1"/>
  <c r="J23" i="1"/>
  <c r="I23" i="1"/>
  <c r="N23" i="1"/>
  <c r="O4" i="1"/>
  <c r="F23" i="1" s="1"/>
  <c r="K23" i="1"/>
  <c r="P4" i="1"/>
  <c r="G23" i="1" s="1"/>
  <c r="O6" i="1"/>
  <c r="F25" i="1" s="1"/>
  <c r="P6" i="1"/>
  <c r="G25" i="1" s="1"/>
  <c r="L25" i="1"/>
  <c r="K25" i="1"/>
  <c r="J25" i="1"/>
  <c r="I25" i="1"/>
  <c r="L36" i="1"/>
  <c r="K36" i="1"/>
  <c r="J36" i="1"/>
  <c r="I36" i="1"/>
  <c r="P17" i="1"/>
  <c r="G36" i="1" s="1"/>
  <c r="O17" i="1"/>
  <c r="F36" i="1" s="1"/>
  <c r="N31" i="1"/>
  <c r="P12" i="1"/>
  <c r="G31" i="1" s="1"/>
  <c r="O12" i="1"/>
  <c r="F31" i="1" s="1"/>
  <c r="L31" i="1"/>
  <c r="K31" i="1"/>
  <c r="J31" i="1"/>
  <c r="I31" i="1"/>
  <c r="J27" i="1"/>
  <c r="P8" i="1"/>
  <c r="G27" i="1" s="1"/>
  <c r="O8" i="1"/>
  <c r="F27" i="1" s="1"/>
  <c r="I27" i="1"/>
  <c r="K27" i="1"/>
  <c r="L27" i="1"/>
  <c r="J22" i="1"/>
  <c r="O10" i="1"/>
  <c r="F29" i="1" s="1"/>
  <c r="O3" i="1"/>
  <c r="F22" i="1" s="1"/>
  <c r="P10" i="1"/>
  <c r="G29" i="1" s="1"/>
  <c r="N22" i="1"/>
  <c r="L22" i="1"/>
  <c r="P3" i="1"/>
  <c r="G22" i="1" s="1"/>
  <c r="I30" i="1"/>
  <c r="I24" i="1"/>
  <c r="I29" i="1"/>
  <c r="J30" i="1"/>
  <c r="J24" i="1"/>
  <c r="J29" i="1"/>
  <c r="K30" i="1"/>
  <c r="I22" i="1"/>
  <c r="K24" i="1"/>
  <c r="K29" i="1"/>
  <c r="L30" i="1"/>
  <c r="L29" i="1"/>
  <c r="L28" i="1" l="1"/>
  <c r="K28" i="1"/>
  <c r="J28" i="1"/>
  <c r="I28" i="1"/>
  <c r="P9" i="1"/>
  <c r="G28" i="1" s="1"/>
  <c r="O9" i="1"/>
  <c r="F28" i="1" s="1"/>
</calcChain>
</file>

<file path=xl/sharedStrings.xml><?xml version="1.0" encoding="utf-8"?>
<sst xmlns="http://schemas.openxmlformats.org/spreadsheetml/2006/main" count="123" uniqueCount="74">
  <si>
    <t>OFFICIALS REIMBURSEMENT FOR NATIONAL MEETS FROM 1/1/2020 TO 12/31/2020</t>
  </si>
  <si>
    <t>Revised 9/27/21</t>
  </si>
  <si>
    <t>MEETS</t>
  </si>
  <si>
    <t>DATES</t>
  </si>
  <si>
    <t>TOTAL NIGHTS</t>
  </si>
  <si>
    <t>LOCATION</t>
  </si>
  <si>
    <t>LODGING</t>
  </si>
  <si>
    <t>ADD TAX</t>
  </si>
  <si>
    <t>DOUBLE</t>
  </si>
  <si>
    <t>M&amp;I</t>
  </si>
  <si>
    <t>DAILY TOTAL</t>
  </si>
  <si>
    <t>NET DAILY TOTAL</t>
  </si>
  <si>
    <r>
      <t>AIRFARE</t>
    </r>
    <r>
      <rPr>
        <b/>
        <sz val="10"/>
        <rFont val="Calibri"/>
        <family val="2"/>
      </rPr>
      <t>*</t>
    </r>
  </si>
  <si>
    <t>NET AIRFARE</t>
  </si>
  <si>
    <t xml:space="preserve">% </t>
  </si>
  <si>
    <t>MIN TOTAL</t>
  </si>
  <si>
    <t>MAX TOTAL</t>
  </si>
  <si>
    <t>NCSA Juniors</t>
  </si>
  <si>
    <t>3/16-20/2021</t>
  </si>
  <si>
    <t>Orlando, FL</t>
  </si>
  <si>
    <t>TYR International Junior Cup (JNCC)</t>
  </si>
  <si>
    <t>3/23-27/2021</t>
  </si>
  <si>
    <t>St Petersburg, FL</t>
  </si>
  <si>
    <t>Open Water Nat</t>
  </si>
  <si>
    <t>4/16-18/2021</t>
  </si>
  <si>
    <t>Ft Meyers, FL</t>
  </si>
  <si>
    <t>TYR 18 &amp; U Spring Cup</t>
  </si>
  <si>
    <t>4/29-5/2/2021</t>
  </si>
  <si>
    <t>Des Moines, IA</t>
  </si>
  <si>
    <t>Olympic Trials</t>
  </si>
  <si>
    <t xml:space="preserve">See separate Olympic Trial Reimbursements </t>
  </si>
  <si>
    <t>Futures - Revised 5/4</t>
  </si>
  <si>
    <t>7/28-31/2021</t>
  </si>
  <si>
    <t>Fargo, ND</t>
  </si>
  <si>
    <t>ISCA Summer Sr Championships</t>
  </si>
  <si>
    <t>7/27-31/2021</t>
  </si>
  <si>
    <t>Speedo Summer Invitational ( Jr &amp; US Open)</t>
  </si>
  <si>
    <t>8/3-7/2021</t>
  </si>
  <si>
    <t>Irvine, CA  ???</t>
  </si>
  <si>
    <t>8/3-7/2022</t>
  </si>
  <si>
    <t>Greensboro</t>
  </si>
  <si>
    <t>NCSA LC Juniors</t>
  </si>
  <si>
    <t>8/10-14/2021</t>
  </si>
  <si>
    <t>Huntsville, AL</t>
  </si>
  <si>
    <t>Southern Zone Sr Meet</t>
  </si>
  <si>
    <t>Flower Mound, TX</t>
  </si>
  <si>
    <t>Southern Zone Western Sectional</t>
  </si>
  <si>
    <t>7/31-8/1</t>
  </si>
  <si>
    <t>San Antonio, TX</t>
  </si>
  <si>
    <t>SC (Winter) US Open</t>
  </si>
  <si>
    <t>12/1-4/21</t>
  </si>
  <si>
    <t>Greensboro, NC</t>
  </si>
  <si>
    <t>SC (Winter) Juniors  West</t>
  </si>
  <si>
    <t>12/8-11/21</t>
  </si>
  <si>
    <t>Austin, TX</t>
  </si>
  <si>
    <t>*</t>
  </si>
  <si>
    <t>SC (Winter) Juniors  East</t>
  </si>
  <si>
    <t>12/8-11/22</t>
  </si>
  <si>
    <t>REIMBURSEMENTS</t>
  </si>
  <si>
    <t>*Max mileage allowance if driving</t>
  </si>
  <si>
    <t>OFFICIAL REIMBURSEMENT FOR NATIONAL MEETS FROM 1/1/2020 TO 12/31/2020</t>
  </si>
  <si>
    <t>MIN</t>
  </si>
  <si>
    <t>MAX</t>
  </si>
  <si>
    <t>TOTAL DAYS</t>
  </si>
  <si>
    <t>NIGHTS</t>
  </si>
  <si>
    <t>TOTAL</t>
  </si>
  <si>
    <t>2 nights</t>
  </si>
  <si>
    <t>3 nights</t>
  </si>
  <si>
    <t>4 nights</t>
  </si>
  <si>
    <t>5 nights</t>
  </si>
  <si>
    <t>6 nights</t>
  </si>
  <si>
    <t>Futures</t>
  </si>
  <si>
    <t>Fargo ND</t>
  </si>
  <si>
    <t>Irvine,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</si>
</sst>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/d/yy;@"/>
    <numFmt numFmtId="165" formatCode="&quot;$&quot;#,##0"/>
    <numFmt numFmtId="166" formatCode="[$$-409]#,##0"/>
    <numFmt numFmtId="167" formatCode="m/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14141"/>
      <name val="Calibri"/>
      <family val="2"/>
      <scheme val="minor"/>
    </font>
    <font>
      <strike/>
      <u/>
      <sz val="11"/>
      <color theme="1"/>
      <name val="Calibri"/>
      <family val="2"/>
      <scheme val="minor"/>
    </font>
    <font>
      <strike/>
      <sz val="11"/>
      <color rgb="FF41414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 wrapText="1"/>
    </xf>
    <xf numFmtId="0" fontId="5" fillId="0" borderId="0" xfId="0" applyFont="1"/>
    <xf numFmtId="164" fontId="5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165" fontId="5" fillId="0" borderId="0" xfId="0" applyNumberFormat="1" applyFont="1"/>
    <xf numFmtId="0" fontId="6" fillId="0" borderId="0" xfId="0" applyFont="1"/>
    <xf numFmtId="2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" fontId="0" fillId="0" borderId="0" xfId="0" applyNumberFormat="1"/>
    <xf numFmtId="167" fontId="5" fillId="0" borderId="0" xfId="0" quotePrefix="1" applyNumberFormat="1" applyFont="1" applyAlignment="1">
      <alignment horizontal="left"/>
    </xf>
    <xf numFmtId="0" fontId="7" fillId="0" borderId="0" xfId="0" applyFont="1"/>
    <xf numFmtId="167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66" fontId="7" fillId="0" borderId="0" xfId="1" applyNumberFormat="1" applyFont="1" applyFill="1"/>
    <xf numFmtId="0" fontId="9" fillId="0" borderId="0" xfId="0" applyFont="1"/>
    <xf numFmtId="0" fontId="10" fillId="0" borderId="0" xfId="0" applyFont="1"/>
    <xf numFmtId="4" fontId="5" fillId="0" borderId="0" xfId="0" applyNumberFormat="1" applyFont="1"/>
    <xf numFmtId="5" fontId="5" fillId="0" borderId="0" xfId="1" applyNumberFormat="1" applyFont="1" applyFill="1"/>
    <xf numFmtId="5" fontId="5" fillId="0" borderId="0" xfId="1" applyNumberFormat="1" applyFont="1" applyFill="1" applyAlignment="1">
      <alignment horizontal="right"/>
    </xf>
    <xf numFmtId="0" fontId="7" fillId="2" borderId="0" xfId="0" applyFont="1" applyFill="1"/>
    <xf numFmtId="167" fontId="7" fillId="2" borderId="0" xfId="0" quotePrefix="1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/>
    <xf numFmtId="165" fontId="7" fillId="2" borderId="0" xfId="0" applyNumberFormat="1" applyFont="1" applyFill="1"/>
    <xf numFmtId="2" fontId="7" fillId="2" borderId="0" xfId="0" applyNumberFormat="1" applyFont="1" applyFill="1"/>
    <xf numFmtId="166" fontId="7" fillId="2" borderId="0" xfId="0" applyNumberFormat="1" applyFont="1" applyFill="1"/>
    <xf numFmtId="0" fontId="2" fillId="0" borderId="0" xfId="0" applyFont="1"/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"/>
    </xf>
    <xf numFmtId="0" fontId="11" fillId="0" borderId="0" xfId="0" applyFont="1"/>
    <xf numFmtId="3" fontId="6" fillId="0" borderId="0" xfId="0" applyNumberFormat="1" applyFont="1" applyAlignment="1">
      <alignment horizontal="center"/>
    </xf>
    <xf numFmtId="166" fontId="6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37" fontId="5" fillId="0" borderId="0" xfId="1" applyNumberFormat="1" applyFont="1" applyFill="1" applyAlignment="1">
      <alignment horizontal="center"/>
    </xf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673B-B65B-4C81-90F0-4655C58F7AB1}">
  <dimension ref="A1:R36"/>
  <sheetViews>
    <sheetView tabSelected="1" workbookViewId="0">
      <selection activeCell="A7" sqref="A7"/>
    </sheetView>
  </sheetViews>
  <sheetFormatPr baseColWidth="10" defaultColWidth="8.83203125" defaultRowHeight="15" x14ac:dyDescent="0.2"/>
  <cols>
    <col min="1" max="1" width="39.83203125" customWidth="1"/>
    <col min="2" max="2" width="13.5" bestFit="1" customWidth="1"/>
    <col min="4" max="4" width="17.83203125" bestFit="1" customWidth="1"/>
    <col min="5" max="5" width="14.5" customWidth="1"/>
    <col min="13" max="13" width="1.6640625" bestFit="1" customWidth="1"/>
  </cols>
  <sheetData>
    <row r="1" spans="1:18" x14ac:dyDescent="0.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 t="s">
        <v>1</v>
      </c>
    </row>
    <row r="2" spans="1:18" ht="43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N2" s="3" t="s">
        <v>14</v>
      </c>
      <c r="O2" s="3" t="s">
        <v>15</v>
      </c>
      <c r="P2" s="3" t="s">
        <v>16</v>
      </c>
    </row>
    <row r="3" spans="1:18" x14ac:dyDescent="0.2">
      <c r="A3" s="4" t="s">
        <v>17</v>
      </c>
      <c r="B3" s="5" t="s">
        <v>18</v>
      </c>
      <c r="C3" s="6">
        <v>6</v>
      </c>
      <c r="D3" s="4" t="s">
        <v>19</v>
      </c>
      <c r="E3" s="7">
        <v>153</v>
      </c>
      <c r="F3" s="4">
        <f>(E3*0.15)+E3</f>
        <v>175.95</v>
      </c>
      <c r="G3" s="8">
        <v>175.95</v>
      </c>
      <c r="H3" s="7">
        <v>66</v>
      </c>
      <c r="I3" s="9">
        <f>(G3+H3)</f>
        <v>241.95</v>
      </c>
      <c r="J3" s="8">
        <f>I3*N3</f>
        <v>241.95</v>
      </c>
      <c r="K3" s="9">
        <f>314+80</f>
        <v>394</v>
      </c>
      <c r="L3" s="9">
        <f>K3*N3</f>
        <v>394</v>
      </c>
      <c r="M3" s="10"/>
      <c r="N3" s="11">
        <v>1</v>
      </c>
      <c r="O3" s="12">
        <f>(2*$J3)+$L3</f>
        <v>877.9</v>
      </c>
      <c r="P3" s="12">
        <f t="shared" ref="P3:P11" si="0">($C3*$J3)+$L3</f>
        <v>1845.6999999999998</v>
      </c>
    </row>
    <row r="4" spans="1:18" x14ac:dyDescent="0.2">
      <c r="A4" s="4" t="s">
        <v>20</v>
      </c>
      <c r="B4" s="5" t="s">
        <v>21</v>
      </c>
      <c r="C4" s="6">
        <v>6</v>
      </c>
      <c r="D4" s="4" t="s">
        <v>22</v>
      </c>
      <c r="E4" s="7">
        <v>158</v>
      </c>
      <c r="F4" s="4">
        <f>(E4*0.15)+E4</f>
        <v>181.7</v>
      </c>
      <c r="G4" s="8">
        <v>181.7</v>
      </c>
      <c r="H4" s="7">
        <v>61</v>
      </c>
      <c r="I4" s="9">
        <f>(G4+H4)</f>
        <v>242.7</v>
      </c>
      <c r="J4" s="8">
        <f>I4*N4</f>
        <v>242.7</v>
      </c>
      <c r="K4" s="9">
        <f>292+80</f>
        <v>372</v>
      </c>
      <c r="L4" s="9">
        <f>K4*N4</f>
        <v>372</v>
      </c>
      <c r="M4" s="10"/>
      <c r="N4" s="11">
        <v>1</v>
      </c>
      <c r="O4" s="12">
        <f>(2*$J4)+$L4</f>
        <v>857.4</v>
      </c>
      <c r="P4" s="12">
        <f t="shared" si="0"/>
        <v>1828.1999999999998</v>
      </c>
    </row>
    <row r="5" spans="1:18" x14ac:dyDescent="0.2">
      <c r="A5" s="4" t="s">
        <v>23</v>
      </c>
      <c r="B5" s="13" t="s">
        <v>24</v>
      </c>
      <c r="C5" s="6">
        <v>4</v>
      </c>
      <c r="D5" s="4" t="s">
        <v>25</v>
      </c>
      <c r="E5" s="7">
        <v>116</v>
      </c>
      <c r="F5" s="4">
        <f>(E5*0.15)+E5</f>
        <v>133.4</v>
      </c>
      <c r="G5" s="8">
        <v>133.4</v>
      </c>
      <c r="H5" s="7">
        <v>61</v>
      </c>
      <c r="I5" s="9">
        <f>(G5+H5)</f>
        <v>194.4</v>
      </c>
      <c r="J5" s="8">
        <f>I5*N5</f>
        <v>194.4</v>
      </c>
      <c r="K5" s="9">
        <f>361+80</f>
        <v>441</v>
      </c>
      <c r="L5" s="9">
        <f>K5*N5</f>
        <v>441</v>
      </c>
      <c r="M5" s="10"/>
      <c r="N5" s="11">
        <v>1</v>
      </c>
      <c r="O5" s="12">
        <f>(2*$J5)+$L5</f>
        <v>829.8</v>
      </c>
      <c r="P5" s="12">
        <f t="shared" si="0"/>
        <v>1218.5999999999999</v>
      </c>
      <c r="R5" s="14"/>
    </row>
    <row r="6" spans="1:18" x14ac:dyDescent="0.2">
      <c r="A6" s="4" t="s">
        <v>26</v>
      </c>
      <c r="B6" s="13" t="s">
        <v>27</v>
      </c>
      <c r="C6" s="6">
        <v>5</v>
      </c>
      <c r="D6" s="4" t="s">
        <v>28</v>
      </c>
      <c r="E6" s="7">
        <v>111</v>
      </c>
      <c r="F6" s="4">
        <f>(E6*0.15)+E6</f>
        <v>127.65</v>
      </c>
      <c r="G6" s="8">
        <v>127.65</v>
      </c>
      <c r="H6" s="7">
        <v>61</v>
      </c>
      <c r="I6" s="9">
        <f>(G6+H6)</f>
        <v>188.65</v>
      </c>
      <c r="J6" s="8">
        <f>I6*N6</f>
        <v>188.65</v>
      </c>
      <c r="K6" s="9">
        <v>445</v>
      </c>
      <c r="L6" s="9">
        <f>K6*N6</f>
        <v>445</v>
      </c>
      <c r="M6" s="10"/>
      <c r="N6" s="11">
        <v>1</v>
      </c>
      <c r="O6" s="12">
        <f t="shared" ref="O6:O11" si="1">(2*$J6)+$L6</f>
        <v>822.3</v>
      </c>
      <c r="P6" s="12">
        <f>($C6*$J6)+$L6</f>
        <v>1388.25</v>
      </c>
    </row>
    <row r="7" spans="1:18" x14ac:dyDescent="0.2">
      <c r="A7" s="4" t="s">
        <v>29</v>
      </c>
      <c r="B7" s="15" t="s">
        <v>30</v>
      </c>
      <c r="C7" s="6"/>
      <c r="D7" s="4"/>
      <c r="E7" s="7"/>
      <c r="F7" s="12"/>
      <c r="G7" s="8"/>
      <c r="H7" s="7"/>
      <c r="I7" s="9"/>
      <c r="J7" s="8"/>
      <c r="K7" s="9"/>
      <c r="L7" s="9"/>
      <c r="M7" s="10"/>
      <c r="N7" s="11"/>
      <c r="O7" s="12"/>
      <c r="P7" s="12"/>
    </row>
    <row r="8" spans="1:18" s="25" customFormat="1" x14ac:dyDescent="0.2">
      <c r="A8" s="16" t="s">
        <v>31</v>
      </c>
      <c r="B8" s="17" t="s">
        <v>32</v>
      </c>
      <c r="C8" s="18">
        <v>5</v>
      </c>
      <c r="D8" s="19" t="s">
        <v>33</v>
      </c>
      <c r="E8" s="20">
        <v>96</v>
      </c>
      <c r="F8" s="16">
        <f>(E8*0.15)+E8</f>
        <v>110.4</v>
      </c>
      <c r="G8" s="21">
        <v>110.4</v>
      </c>
      <c r="H8" s="20">
        <v>55</v>
      </c>
      <c r="I8" s="22">
        <f>(G8+H8)</f>
        <v>165.4</v>
      </c>
      <c r="J8" s="21">
        <f>I8*N8</f>
        <v>165.4</v>
      </c>
      <c r="K8" s="22">
        <v>566</v>
      </c>
      <c r="L8" s="22">
        <f>K8*N8</f>
        <v>566</v>
      </c>
      <c r="M8"/>
      <c r="N8" s="23">
        <v>1</v>
      </c>
      <c r="O8" s="24">
        <f>(2*$J8)+$L8</f>
        <v>896.8</v>
      </c>
      <c r="P8" s="24">
        <f t="shared" si="0"/>
        <v>1393</v>
      </c>
    </row>
    <row r="9" spans="1:18" x14ac:dyDescent="0.2">
      <c r="A9" s="4" t="s">
        <v>34</v>
      </c>
      <c r="B9" s="15" t="s">
        <v>35</v>
      </c>
      <c r="C9" s="6">
        <v>6</v>
      </c>
      <c r="D9" s="26" t="s">
        <v>22</v>
      </c>
      <c r="E9" s="7">
        <v>124</v>
      </c>
      <c r="F9" s="12">
        <f t="shared" ref="F9" si="2">(E9*0.15)+E9</f>
        <v>142.6</v>
      </c>
      <c r="G9" s="9">
        <f t="shared" ref="G9" si="3">F9/1</f>
        <v>142.6</v>
      </c>
      <c r="H9" s="7">
        <v>61</v>
      </c>
      <c r="I9" s="9">
        <f t="shared" ref="I9" si="4">(G9+H9)</f>
        <v>203.6</v>
      </c>
      <c r="J9" s="8">
        <f>I9*N9</f>
        <v>203.6</v>
      </c>
      <c r="K9" s="9">
        <v>370</v>
      </c>
      <c r="L9" s="9">
        <f>K9*N9</f>
        <v>370</v>
      </c>
      <c r="M9" s="10"/>
      <c r="N9" s="27">
        <v>1</v>
      </c>
      <c r="O9" s="28">
        <f>(2*$J9)+$L9</f>
        <v>777.2</v>
      </c>
      <c r="P9" s="29">
        <f>($C9*$J9)+$L9</f>
        <v>1591.6</v>
      </c>
    </row>
    <row r="10" spans="1:18" x14ac:dyDescent="0.2">
      <c r="A10" s="4" t="s">
        <v>36</v>
      </c>
      <c r="B10" s="15" t="s">
        <v>37</v>
      </c>
      <c r="C10" s="6">
        <v>6</v>
      </c>
      <c r="D10" s="4" t="s">
        <v>38</v>
      </c>
      <c r="E10" s="7">
        <v>182</v>
      </c>
      <c r="F10" s="4">
        <f>(E10*0.15)+E10</f>
        <v>209.3</v>
      </c>
      <c r="G10" s="8">
        <v>209.3</v>
      </c>
      <c r="H10" s="7">
        <v>66</v>
      </c>
      <c r="I10" s="9">
        <f>(G10+H10)</f>
        <v>275.3</v>
      </c>
      <c r="J10" s="8">
        <f>I10*N10</f>
        <v>275.3</v>
      </c>
      <c r="K10" s="9">
        <v>542</v>
      </c>
      <c r="L10" s="9">
        <f>K10*N10</f>
        <v>542</v>
      </c>
      <c r="M10" s="10"/>
      <c r="N10" s="11">
        <v>1</v>
      </c>
      <c r="O10" s="12">
        <f t="shared" si="1"/>
        <v>1092.5999999999999</v>
      </c>
      <c r="P10" s="12">
        <f t="shared" si="0"/>
        <v>2193.8000000000002</v>
      </c>
    </row>
    <row r="11" spans="1:18" x14ac:dyDescent="0.2">
      <c r="A11" s="4" t="s">
        <v>36</v>
      </c>
      <c r="B11" s="15" t="s">
        <v>39</v>
      </c>
      <c r="C11" s="6">
        <v>6</v>
      </c>
      <c r="D11" s="4" t="s">
        <v>40</v>
      </c>
      <c r="E11" s="7">
        <v>112</v>
      </c>
      <c r="F11" s="4">
        <f>(E11*0.15)+E11</f>
        <v>128.80000000000001</v>
      </c>
      <c r="G11" s="8">
        <v>209.3</v>
      </c>
      <c r="H11" s="7">
        <v>56</v>
      </c>
      <c r="I11" s="9">
        <f>(G11+H11)</f>
        <v>265.3</v>
      </c>
      <c r="J11" s="8">
        <f>I11*N11</f>
        <v>265.3</v>
      </c>
      <c r="K11" s="9">
        <v>380</v>
      </c>
      <c r="L11" s="9">
        <f>K11*N11</f>
        <v>380</v>
      </c>
      <c r="M11" s="10"/>
      <c r="N11" s="11">
        <v>1</v>
      </c>
      <c r="O11" s="12">
        <f t="shared" si="1"/>
        <v>910.6</v>
      </c>
      <c r="P11" s="12">
        <f t="shared" si="0"/>
        <v>1971.8000000000002</v>
      </c>
    </row>
    <row r="12" spans="1:18" x14ac:dyDescent="0.2">
      <c r="A12" s="4" t="s">
        <v>41</v>
      </c>
      <c r="B12" s="15" t="s">
        <v>42</v>
      </c>
      <c r="C12" s="6">
        <v>6</v>
      </c>
      <c r="D12" s="4" t="s">
        <v>43</v>
      </c>
      <c r="E12" s="7">
        <v>96</v>
      </c>
      <c r="F12" s="4">
        <f>(E12*0.15)+E12</f>
        <v>110.4</v>
      </c>
      <c r="G12" s="8">
        <v>146.05000000000001</v>
      </c>
      <c r="H12" s="7">
        <v>55</v>
      </c>
      <c r="I12" s="9">
        <f>(G12+H12)</f>
        <v>201.05</v>
      </c>
      <c r="J12" s="8">
        <f>I12*N12</f>
        <v>201.05</v>
      </c>
      <c r="K12" s="4">
        <v>405</v>
      </c>
      <c r="L12" s="9">
        <f>K12*N12</f>
        <v>405</v>
      </c>
      <c r="M12" s="10"/>
      <c r="N12" s="11">
        <v>1</v>
      </c>
      <c r="O12" s="12">
        <f>(2*$J12)+$L12</f>
        <v>807.1</v>
      </c>
      <c r="P12" s="12">
        <f>($C12*$J12)+$L12</f>
        <v>1611.3000000000002</v>
      </c>
    </row>
    <row r="13" spans="1:18" x14ac:dyDescent="0.2">
      <c r="A13" s="4" t="s">
        <v>44</v>
      </c>
      <c r="B13" s="15" t="s">
        <v>35</v>
      </c>
      <c r="C13" s="6">
        <v>6</v>
      </c>
      <c r="D13" s="4" t="s">
        <v>45</v>
      </c>
      <c r="E13" s="7"/>
      <c r="F13" s="4"/>
      <c r="G13" s="9"/>
      <c r="H13" s="7"/>
      <c r="I13" s="9"/>
      <c r="J13" s="8"/>
      <c r="K13" s="4"/>
      <c r="L13" s="12"/>
      <c r="M13" s="10"/>
      <c r="N13" s="11"/>
      <c r="O13" s="12">
        <v>400</v>
      </c>
      <c r="P13" s="12">
        <v>400</v>
      </c>
    </row>
    <row r="14" spans="1:18" x14ac:dyDescent="0.2">
      <c r="A14" s="4" t="s">
        <v>46</v>
      </c>
      <c r="B14" s="15" t="s">
        <v>47</v>
      </c>
      <c r="C14" s="6">
        <v>1</v>
      </c>
      <c r="D14" s="4" t="s">
        <v>48</v>
      </c>
      <c r="E14" s="7"/>
      <c r="F14" s="4"/>
      <c r="G14" s="9"/>
      <c r="H14" s="7"/>
      <c r="I14" s="9"/>
      <c r="J14" s="8"/>
      <c r="K14" s="4"/>
      <c r="L14" s="12"/>
      <c r="M14" s="10"/>
      <c r="N14" s="11"/>
      <c r="O14" s="12">
        <v>400</v>
      </c>
      <c r="P14" s="12">
        <v>400</v>
      </c>
    </row>
    <row r="15" spans="1:18" x14ac:dyDescent="0.2">
      <c r="A15" s="30" t="s">
        <v>49</v>
      </c>
      <c r="B15" s="31" t="s">
        <v>50</v>
      </c>
      <c r="C15" s="32">
        <v>5</v>
      </c>
      <c r="D15" s="31" t="s">
        <v>51</v>
      </c>
      <c r="E15" s="33">
        <v>112</v>
      </c>
      <c r="F15" s="30">
        <f t="shared" ref="F15:F17" si="5">(E15*0.15)+E15</f>
        <v>128.80000000000001</v>
      </c>
      <c r="G15" s="34">
        <f t="shared" ref="G15:G17" si="6">F15/1</f>
        <v>128.80000000000001</v>
      </c>
      <c r="H15" s="33">
        <v>64</v>
      </c>
      <c r="I15" s="35">
        <f t="shared" ref="I15:I17" si="7">(G15+H15)</f>
        <v>192.8</v>
      </c>
      <c r="J15" s="34">
        <f t="shared" ref="J15:J17" si="8">I15*N15</f>
        <v>173.52</v>
      </c>
      <c r="K15" s="35">
        <v>405</v>
      </c>
      <c r="L15" s="35">
        <f t="shared" ref="L15:L17" si="9">K15*N15</f>
        <v>364.5</v>
      </c>
      <c r="M15" s="35"/>
      <c r="N15" s="36">
        <v>0.9</v>
      </c>
      <c r="O15" s="37">
        <f t="shared" ref="O15:O17" si="10">(2*$J15)+$L15</f>
        <v>711.54</v>
      </c>
      <c r="P15" s="37">
        <f>($C15*$J15)+$L15</f>
        <v>1232.0999999999999</v>
      </c>
    </row>
    <row r="16" spans="1:18" x14ac:dyDescent="0.2">
      <c r="A16" s="30" t="s">
        <v>52</v>
      </c>
      <c r="B16" s="31" t="s">
        <v>53</v>
      </c>
      <c r="C16" s="32">
        <v>5</v>
      </c>
      <c r="D16" s="31" t="s">
        <v>54</v>
      </c>
      <c r="E16" s="33">
        <v>140</v>
      </c>
      <c r="F16" s="30">
        <f t="shared" si="5"/>
        <v>161</v>
      </c>
      <c r="G16" s="34">
        <f t="shared" si="6"/>
        <v>161</v>
      </c>
      <c r="H16" s="33">
        <v>64</v>
      </c>
      <c r="I16" s="35">
        <f t="shared" si="7"/>
        <v>225</v>
      </c>
      <c r="J16" s="34">
        <f t="shared" si="8"/>
        <v>191.25</v>
      </c>
      <c r="K16" s="35">
        <v>153</v>
      </c>
      <c r="L16" s="35">
        <f t="shared" si="9"/>
        <v>130.04999999999998</v>
      </c>
      <c r="M16" s="37" t="s">
        <v>55</v>
      </c>
      <c r="N16" s="36">
        <v>0.85</v>
      </c>
      <c r="O16" s="37">
        <f t="shared" si="10"/>
        <v>512.54999999999995</v>
      </c>
      <c r="P16" s="37">
        <f>($C16*$J16)+$L16</f>
        <v>1086.3</v>
      </c>
    </row>
    <row r="17" spans="1:17" x14ac:dyDescent="0.2">
      <c r="A17" s="30" t="s">
        <v>56</v>
      </c>
      <c r="B17" s="31" t="s">
        <v>57</v>
      </c>
      <c r="C17" s="32">
        <v>5</v>
      </c>
      <c r="D17" s="30" t="s">
        <v>51</v>
      </c>
      <c r="E17" s="33">
        <v>112</v>
      </c>
      <c r="F17" s="30">
        <f t="shared" si="5"/>
        <v>128.80000000000001</v>
      </c>
      <c r="G17" s="34">
        <f t="shared" si="6"/>
        <v>128.80000000000001</v>
      </c>
      <c r="H17" s="33">
        <v>64</v>
      </c>
      <c r="I17" s="35">
        <f t="shared" si="7"/>
        <v>192.8</v>
      </c>
      <c r="J17" s="34">
        <f t="shared" si="8"/>
        <v>163.88</v>
      </c>
      <c r="K17" s="35">
        <v>405</v>
      </c>
      <c r="L17" s="35">
        <f t="shared" si="9"/>
        <v>344.25</v>
      </c>
      <c r="M17" s="35"/>
      <c r="N17" s="36">
        <v>0.85</v>
      </c>
      <c r="O17" s="37">
        <f t="shared" si="10"/>
        <v>672.01</v>
      </c>
      <c r="P17" s="37">
        <f>($C17*$J17)+$L17</f>
        <v>1163.6500000000001</v>
      </c>
    </row>
    <row r="18" spans="1:17" x14ac:dyDescent="0.2">
      <c r="A18" s="38" t="s">
        <v>58</v>
      </c>
      <c r="D18" s="2"/>
      <c r="E18" s="2"/>
      <c r="F18" s="2"/>
      <c r="G18" s="2"/>
      <c r="H18" s="2"/>
      <c r="I18" s="2"/>
      <c r="J18" s="2"/>
      <c r="K18" s="2"/>
      <c r="L18" s="22" t="s">
        <v>59</v>
      </c>
    </row>
    <row r="19" spans="1:17" x14ac:dyDescent="0.2">
      <c r="A19" s="39" t="s">
        <v>60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7" x14ac:dyDescent="0.2">
      <c r="B20" s="2"/>
      <c r="C20" s="2"/>
      <c r="F20" s="40" t="s">
        <v>61</v>
      </c>
      <c r="G20" s="40" t="s">
        <v>62</v>
      </c>
      <c r="I20" s="41"/>
    </row>
    <row r="21" spans="1:17" x14ac:dyDescent="0.2">
      <c r="A21" s="3" t="s">
        <v>2</v>
      </c>
      <c r="B21" s="3" t="s">
        <v>3</v>
      </c>
      <c r="C21" s="40" t="s">
        <v>63</v>
      </c>
      <c r="D21" s="40" t="s">
        <v>64</v>
      </c>
      <c r="E21" t="s">
        <v>5</v>
      </c>
      <c r="F21" s="40" t="s">
        <v>65</v>
      </c>
      <c r="G21" s="40" t="s">
        <v>65</v>
      </c>
      <c r="I21" s="41" t="s">
        <v>66</v>
      </c>
      <c r="J21" s="41" t="s">
        <v>67</v>
      </c>
      <c r="K21" s="41" t="s">
        <v>68</v>
      </c>
      <c r="L21" s="41" t="s">
        <v>69</v>
      </c>
      <c r="N21" s="41" t="s">
        <v>70</v>
      </c>
      <c r="O21" s="41"/>
      <c r="P21" s="41"/>
      <c r="Q21" s="41"/>
    </row>
    <row r="22" spans="1:17" x14ac:dyDescent="0.2">
      <c r="A22" s="4" t="s">
        <v>17</v>
      </c>
      <c r="B22" s="5" t="s">
        <v>18</v>
      </c>
      <c r="C22" s="42">
        <v>5</v>
      </c>
      <c r="D22" s="6">
        <v>6</v>
      </c>
      <c r="E22" s="4" t="s">
        <v>19</v>
      </c>
      <c r="F22" s="43">
        <f t="shared" ref="F22:G25" si="11">O3</f>
        <v>877.9</v>
      </c>
      <c r="G22" s="43">
        <f t="shared" si="11"/>
        <v>1845.6999999999998</v>
      </c>
      <c r="H22" s="44"/>
      <c r="I22" s="44">
        <f>2*J3+L3</f>
        <v>877.9</v>
      </c>
      <c r="J22" s="44">
        <f>3*J3+L3</f>
        <v>1119.8499999999999</v>
      </c>
      <c r="K22" s="44">
        <f>4*J3+L3</f>
        <v>1361.8</v>
      </c>
      <c r="L22" s="44">
        <f>5*J3+L3</f>
        <v>1603.75</v>
      </c>
      <c r="M22" s="10"/>
      <c r="N22" s="44">
        <f>6*J3+L3</f>
        <v>1845.6999999999998</v>
      </c>
    </row>
    <row r="23" spans="1:17" x14ac:dyDescent="0.2">
      <c r="A23" s="4" t="s">
        <v>20</v>
      </c>
      <c r="B23" s="5" t="s">
        <v>21</v>
      </c>
      <c r="C23" s="42">
        <v>5</v>
      </c>
      <c r="D23" s="6">
        <v>6</v>
      </c>
      <c r="E23" s="4" t="s">
        <v>22</v>
      </c>
      <c r="F23" s="43">
        <f t="shared" si="11"/>
        <v>857.4</v>
      </c>
      <c r="G23" s="43">
        <f t="shared" si="11"/>
        <v>1828.1999999999998</v>
      </c>
      <c r="H23" s="10"/>
      <c r="I23" s="44">
        <f>2*J4+L4</f>
        <v>857.4</v>
      </c>
      <c r="J23" s="44">
        <f>3*J4+L4</f>
        <v>1100.0999999999999</v>
      </c>
      <c r="K23" s="44">
        <f>4*J4+L4</f>
        <v>1342.8</v>
      </c>
      <c r="L23" s="44">
        <f>5*J4+L4</f>
        <v>1585.5</v>
      </c>
      <c r="M23" s="10"/>
      <c r="N23" s="44">
        <f>6*J4+L4</f>
        <v>1828.1999999999998</v>
      </c>
    </row>
    <row r="24" spans="1:17" x14ac:dyDescent="0.2">
      <c r="A24" s="4" t="s">
        <v>23</v>
      </c>
      <c r="B24" s="13" t="s">
        <v>24</v>
      </c>
      <c r="C24" s="42">
        <v>3</v>
      </c>
      <c r="D24" s="6">
        <v>4</v>
      </c>
      <c r="E24" s="4" t="s">
        <v>25</v>
      </c>
      <c r="F24" s="43">
        <f t="shared" si="11"/>
        <v>829.8</v>
      </c>
      <c r="G24" s="43">
        <f t="shared" si="11"/>
        <v>1218.5999999999999</v>
      </c>
      <c r="H24" s="10"/>
      <c r="I24" s="44">
        <f>2*J5+L5</f>
        <v>829.8</v>
      </c>
      <c r="J24" s="44">
        <f>3*J5+L5</f>
        <v>1024.2</v>
      </c>
      <c r="K24" s="44">
        <f>4*J5+L5</f>
        <v>1218.5999999999999</v>
      </c>
      <c r="L24" s="44"/>
      <c r="M24" s="10"/>
      <c r="N24" s="44"/>
    </row>
    <row r="25" spans="1:17" x14ac:dyDescent="0.2">
      <c r="A25" s="4" t="s">
        <v>26</v>
      </c>
      <c r="B25" s="13" t="s">
        <v>27</v>
      </c>
      <c r="C25" s="42">
        <v>4</v>
      </c>
      <c r="D25" s="6">
        <v>5</v>
      </c>
      <c r="E25" s="4" t="s">
        <v>28</v>
      </c>
      <c r="F25" s="43">
        <f t="shared" si="11"/>
        <v>822.3</v>
      </c>
      <c r="G25" s="43">
        <f t="shared" si="11"/>
        <v>1388.25</v>
      </c>
      <c r="H25" s="44"/>
      <c r="I25" s="44">
        <f>2*J6+L6</f>
        <v>822.3</v>
      </c>
      <c r="J25" s="44">
        <f>3*J6+L6</f>
        <v>1010.95</v>
      </c>
      <c r="K25" s="44">
        <f>4*J6+L6</f>
        <v>1199.5999999999999</v>
      </c>
      <c r="L25" s="44">
        <f>5*J6+L6</f>
        <v>1388.25</v>
      </c>
      <c r="M25" s="10"/>
      <c r="N25" s="44"/>
      <c r="O25" s="45"/>
      <c r="P25" s="45"/>
      <c r="Q25" s="45"/>
    </row>
    <row r="26" spans="1:17" x14ac:dyDescent="0.2">
      <c r="A26" s="4" t="s">
        <v>29</v>
      </c>
      <c r="B26" s="15" t="s">
        <v>30</v>
      </c>
      <c r="C26" s="42"/>
      <c r="D26" s="6"/>
      <c r="E26" s="4"/>
      <c r="F26" s="43"/>
      <c r="G26" s="43"/>
      <c r="H26" s="10"/>
      <c r="I26" s="44"/>
      <c r="J26" s="44"/>
      <c r="K26" s="44"/>
      <c r="L26" s="44"/>
      <c r="M26" s="10"/>
      <c r="N26" s="44"/>
    </row>
    <row r="27" spans="1:17" x14ac:dyDescent="0.2">
      <c r="A27" s="4" t="s">
        <v>71</v>
      </c>
      <c r="B27" s="15" t="s">
        <v>32</v>
      </c>
      <c r="C27" s="42">
        <v>4</v>
      </c>
      <c r="D27" s="6">
        <v>5</v>
      </c>
      <c r="E27" s="26" t="s">
        <v>72</v>
      </c>
      <c r="F27" s="43">
        <f t="shared" ref="F27:G31" si="12">O8</f>
        <v>896.8</v>
      </c>
      <c r="G27" s="43">
        <f t="shared" si="12"/>
        <v>1393</v>
      </c>
      <c r="H27" s="10"/>
      <c r="I27" s="44">
        <f>2*J8+L8</f>
        <v>896.8</v>
      </c>
      <c r="J27" s="44">
        <f>3*J8+L8</f>
        <v>1062.2</v>
      </c>
      <c r="K27" s="44">
        <f>4*J8+L8</f>
        <v>1227.5999999999999</v>
      </c>
      <c r="L27" s="44">
        <f>5*J8+L8</f>
        <v>1393</v>
      </c>
      <c r="M27" s="10"/>
      <c r="N27" s="44"/>
    </row>
    <row r="28" spans="1:17" x14ac:dyDescent="0.2">
      <c r="A28" s="4" t="s">
        <v>34</v>
      </c>
      <c r="B28" s="15" t="s">
        <v>35</v>
      </c>
      <c r="C28" s="42">
        <v>5</v>
      </c>
      <c r="D28" s="6">
        <v>6</v>
      </c>
      <c r="E28" s="26" t="s">
        <v>22</v>
      </c>
      <c r="F28" s="43">
        <f t="shared" si="12"/>
        <v>777.2</v>
      </c>
      <c r="G28" s="43">
        <f t="shared" si="12"/>
        <v>1591.6</v>
      </c>
      <c r="H28" s="10"/>
      <c r="I28" s="44">
        <f>2*J9+L9</f>
        <v>777.2</v>
      </c>
      <c r="J28" s="44">
        <f>3*J9+L9</f>
        <v>980.8</v>
      </c>
      <c r="K28" s="44">
        <f>4*J9+L9</f>
        <v>1184.4000000000001</v>
      </c>
      <c r="L28" s="44">
        <f>5*J9+L9</f>
        <v>1388</v>
      </c>
      <c r="M28" s="10"/>
      <c r="N28" s="44">
        <f>6*I9+L9</f>
        <v>1591.6</v>
      </c>
    </row>
    <row r="29" spans="1:17" x14ac:dyDescent="0.2">
      <c r="A29" s="4" t="s">
        <v>36</v>
      </c>
      <c r="B29" s="15" t="s">
        <v>37</v>
      </c>
      <c r="C29" s="42">
        <v>5</v>
      </c>
      <c r="D29" s="6">
        <v>6</v>
      </c>
      <c r="E29" s="4" t="s">
        <v>73</v>
      </c>
      <c r="F29" s="43">
        <f t="shared" si="12"/>
        <v>1092.5999999999999</v>
      </c>
      <c r="G29" s="43">
        <f t="shared" si="12"/>
        <v>2193.8000000000002</v>
      </c>
      <c r="H29" s="10"/>
      <c r="I29" s="44">
        <f t="shared" ref="I29:I31" si="13">2*J10+L10</f>
        <v>1092.5999999999999</v>
      </c>
      <c r="J29" s="44">
        <f t="shared" ref="J29:J31" si="14">3*J10+L10</f>
        <v>1367.9</v>
      </c>
      <c r="K29" s="44">
        <f t="shared" ref="K29:K31" si="15">4*J10+L10</f>
        <v>1643.2</v>
      </c>
      <c r="L29" s="44">
        <f>5*J10+L10</f>
        <v>1918.5</v>
      </c>
      <c r="M29" s="10"/>
      <c r="N29" s="44">
        <f>6*J10+L10</f>
        <v>2193.8000000000002</v>
      </c>
    </row>
    <row r="30" spans="1:17" x14ac:dyDescent="0.2">
      <c r="A30" s="4" t="s">
        <v>36</v>
      </c>
      <c r="B30" s="15" t="s">
        <v>39</v>
      </c>
      <c r="C30" s="42">
        <v>5</v>
      </c>
      <c r="D30" s="6">
        <v>6</v>
      </c>
      <c r="E30" s="4" t="s">
        <v>40</v>
      </c>
      <c r="F30" s="43">
        <f t="shared" si="12"/>
        <v>910.6</v>
      </c>
      <c r="G30" s="43">
        <f t="shared" si="12"/>
        <v>1971.8000000000002</v>
      </c>
      <c r="H30" s="10"/>
      <c r="I30" s="44">
        <f t="shared" si="13"/>
        <v>910.6</v>
      </c>
      <c r="J30" s="44">
        <f t="shared" si="14"/>
        <v>1175.9000000000001</v>
      </c>
      <c r="K30" s="44">
        <f t="shared" si="15"/>
        <v>1441.2</v>
      </c>
      <c r="L30" s="44">
        <f>5*J11+L11</f>
        <v>1706.5</v>
      </c>
      <c r="M30" s="10"/>
      <c r="N30" s="44">
        <f>6*J11+L11</f>
        <v>1971.8000000000002</v>
      </c>
    </row>
    <row r="31" spans="1:17" x14ac:dyDescent="0.2">
      <c r="A31" s="4" t="s">
        <v>41</v>
      </c>
      <c r="B31" s="15" t="s">
        <v>42</v>
      </c>
      <c r="C31" s="42">
        <v>5</v>
      </c>
      <c r="D31" s="6">
        <v>6</v>
      </c>
      <c r="E31" s="4" t="s">
        <v>43</v>
      </c>
      <c r="F31" s="43">
        <f t="shared" si="12"/>
        <v>807.1</v>
      </c>
      <c r="G31" s="43">
        <f t="shared" si="12"/>
        <v>1611.3000000000002</v>
      </c>
      <c r="H31" s="10"/>
      <c r="I31" s="44">
        <f t="shared" si="13"/>
        <v>807.1</v>
      </c>
      <c r="J31" s="44">
        <f t="shared" si="14"/>
        <v>1008.1500000000001</v>
      </c>
      <c r="K31" s="44">
        <f t="shared" si="15"/>
        <v>1209.2</v>
      </c>
      <c r="L31" s="44">
        <f>5*J12+L12</f>
        <v>1410.25</v>
      </c>
      <c r="M31" s="10"/>
      <c r="N31" s="44">
        <f>6*J12+L12</f>
        <v>1611.3000000000002</v>
      </c>
    </row>
    <row r="32" spans="1:17" x14ac:dyDescent="0.2">
      <c r="A32" s="4" t="s">
        <v>44</v>
      </c>
      <c r="B32" s="15" t="s">
        <v>35</v>
      </c>
      <c r="C32" s="6">
        <v>5</v>
      </c>
      <c r="D32" s="46">
        <v>6</v>
      </c>
      <c r="E32" s="4" t="s">
        <v>45</v>
      </c>
      <c r="F32" s="43">
        <v>400</v>
      </c>
      <c r="G32" s="43">
        <v>400</v>
      </c>
      <c r="H32" s="7"/>
      <c r="I32" s="44"/>
      <c r="J32" s="44"/>
      <c r="K32" s="44"/>
      <c r="L32" s="44"/>
      <c r="M32" s="44"/>
      <c r="N32" s="10"/>
    </row>
    <row r="33" spans="1:14" x14ac:dyDescent="0.2">
      <c r="A33" s="4" t="s">
        <v>46</v>
      </c>
      <c r="B33" s="15" t="s">
        <v>47</v>
      </c>
      <c r="C33" s="42">
        <v>2</v>
      </c>
      <c r="D33" s="6">
        <v>3</v>
      </c>
      <c r="E33" s="4" t="s">
        <v>48</v>
      </c>
      <c r="F33" s="43">
        <v>400</v>
      </c>
      <c r="G33" s="43">
        <v>400</v>
      </c>
      <c r="H33" s="7"/>
      <c r="I33" s="44"/>
      <c r="J33" s="44"/>
      <c r="K33" s="44"/>
      <c r="L33" s="44"/>
      <c r="M33" s="44"/>
      <c r="N33" s="10"/>
    </row>
    <row r="34" spans="1:14" x14ac:dyDescent="0.2">
      <c r="A34" s="30" t="s">
        <v>49</v>
      </c>
      <c r="B34" s="31" t="s">
        <v>50</v>
      </c>
      <c r="C34" s="32">
        <v>4</v>
      </c>
      <c r="D34" s="32">
        <v>5</v>
      </c>
      <c r="E34" s="31" t="s">
        <v>51</v>
      </c>
      <c r="F34" s="47">
        <f t="shared" ref="F34:G36" si="16">O15</f>
        <v>711.54</v>
      </c>
      <c r="G34" s="47">
        <f t="shared" si="16"/>
        <v>1232.0999999999999</v>
      </c>
      <c r="H34" s="48"/>
      <c r="I34" s="49">
        <f t="shared" ref="I34:I36" si="17">2*J15+L15</f>
        <v>711.54</v>
      </c>
      <c r="J34" s="49">
        <f t="shared" ref="J34:J36" si="18">3*J15+L15</f>
        <v>885.06000000000006</v>
      </c>
      <c r="K34" s="49">
        <f t="shared" ref="K34:K36" si="19">4*J15+L15</f>
        <v>1058.58</v>
      </c>
      <c r="L34" s="49">
        <f>5*J15+L15</f>
        <v>1232.0999999999999</v>
      </c>
      <c r="M34" s="45"/>
    </row>
    <row r="35" spans="1:14" x14ac:dyDescent="0.2">
      <c r="A35" s="30" t="s">
        <v>52</v>
      </c>
      <c r="B35" s="31" t="s">
        <v>53</v>
      </c>
      <c r="C35" s="32">
        <v>4</v>
      </c>
      <c r="D35" s="32">
        <v>5</v>
      </c>
      <c r="E35" s="31" t="s">
        <v>54</v>
      </c>
      <c r="F35" s="48">
        <f t="shared" si="16"/>
        <v>512.54999999999995</v>
      </c>
      <c r="G35" s="48">
        <f t="shared" si="16"/>
        <v>1086.3</v>
      </c>
      <c r="H35" s="48"/>
      <c r="I35" s="49">
        <f t="shared" si="17"/>
        <v>512.54999999999995</v>
      </c>
      <c r="J35" s="49">
        <f t="shared" si="18"/>
        <v>703.8</v>
      </c>
      <c r="K35" s="49">
        <f t="shared" si="19"/>
        <v>895.05</v>
      </c>
      <c r="L35" s="49">
        <f>5*J16+L16</f>
        <v>1086.3</v>
      </c>
    </row>
    <row r="36" spans="1:14" x14ac:dyDescent="0.2">
      <c r="A36" s="30" t="s">
        <v>56</v>
      </c>
      <c r="B36" s="31" t="s">
        <v>57</v>
      </c>
      <c r="C36" s="32">
        <v>4</v>
      </c>
      <c r="D36" s="32">
        <v>5</v>
      </c>
      <c r="E36" s="30" t="s">
        <v>51</v>
      </c>
      <c r="F36" s="48">
        <f t="shared" si="16"/>
        <v>672.01</v>
      </c>
      <c r="G36" s="48">
        <f t="shared" si="16"/>
        <v>1163.6500000000001</v>
      </c>
      <c r="H36" s="48"/>
      <c r="I36" s="49">
        <f t="shared" si="17"/>
        <v>672.01</v>
      </c>
      <c r="J36" s="49">
        <f t="shared" si="18"/>
        <v>835.89</v>
      </c>
      <c r="K36" s="49">
        <f t="shared" si="19"/>
        <v>999.77</v>
      </c>
      <c r="L36" s="49">
        <f>5*J17+L17</f>
        <v>1163.6500000000001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Hasz</dc:creator>
  <cp:lastModifiedBy>Microsoft Office User</cp:lastModifiedBy>
  <dcterms:created xsi:type="dcterms:W3CDTF">2021-11-01T16:33:20Z</dcterms:created>
  <dcterms:modified xsi:type="dcterms:W3CDTF">2021-11-04T16:58:47Z</dcterms:modified>
</cp:coreProperties>
</file>