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d.docs.live.net/a33803c090aef45f/Documents/Gulf Swimming/"/>
    </mc:Choice>
  </mc:AlternateContent>
  <xr:revisionPtr revIDLastSave="4" documentId="8_{29F7A834-74F7-4031-BDC8-6445AAF9D75F}" xr6:coauthVersionLast="46" xr6:coauthVersionMax="46" xr10:uidLastSave="{7D3DB3DC-9E01-4B18-8950-B3C0BB54B3A6}"/>
  <bookViews>
    <workbookView xWindow="-98" yWindow="-98" windowWidth="22695" windowHeight="14595" activeTab="2" xr2:uid="{00000000-000D-0000-FFFF-FFFF00000000}"/>
  </bookViews>
  <sheets>
    <sheet name="Jr &amp; Sr Adjusted" sheetId="2" r:id="rId1"/>
    <sheet name="Coach " sheetId="5" r:id="rId2"/>
    <sheet name="Officials" sheetId="6" r:id="rId3"/>
  </sheets>
  <calcPr calcId="191029"/>
</workbook>
</file>

<file path=xl/calcChain.xml><?xml version="1.0" encoding="utf-8"?>
<calcChain xmlns="http://schemas.openxmlformats.org/spreadsheetml/2006/main">
  <c r="L6" i="6" l="1"/>
  <c r="F6" i="6"/>
  <c r="G6" i="6" s="1"/>
  <c r="I6" i="6" s="1"/>
  <c r="J6" i="6" s="1"/>
  <c r="L5" i="6"/>
  <c r="F5" i="6"/>
  <c r="G5" i="6" s="1"/>
  <c r="I5" i="6" s="1"/>
  <c r="J5" i="6" s="1"/>
  <c r="L4" i="6"/>
  <c r="F4" i="6"/>
  <c r="G4" i="6" s="1"/>
  <c r="I4" i="6" s="1"/>
  <c r="J4" i="6" s="1"/>
  <c r="L7" i="2"/>
  <c r="F7" i="2"/>
  <c r="G7" i="2" s="1"/>
  <c r="I7" i="2" s="1"/>
  <c r="J7" i="2" s="1"/>
  <c r="L5" i="2"/>
  <c r="F5" i="2"/>
  <c r="G5" i="2" s="1"/>
  <c r="I5" i="2" s="1"/>
  <c r="J5" i="2" s="1"/>
  <c r="M14" i="6" l="1"/>
  <c r="K14" i="6"/>
  <c r="O4" i="6"/>
  <c r="G14" i="6" s="1"/>
  <c r="L14" i="6"/>
  <c r="J14" i="6"/>
  <c r="I14" i="6"/>
  <c r="N4" i="6"/>
  <c r="F14" i="6" s="1"/>
  <c r="O5" i="6"/>
  <c r="G15" i="6" s="1"/>
  <c r="N5" i="6"/>
  <c r="F15" i="6" s="1"/>
  <c r="K15" i="6"/>
  <c r="J15" i="6"/>
  <c r="M15" i="6"/>
  <c r="L15" i="6"/>
  <c r="I15" i="6"/>
  <c r="W16" i="6"/>
  <c r="P15" i="6"/>
  <c r="V16" i="6"/>
  <c r="U16" i="6"/>
  <c r="T16" i="6"/>
  <c r="S16" i="6"/>
  <c r="K16" i="6"/>
  <c r="N15" i="6"/>
  <c r="N6" i="6"/>
  <c r="F16" i="6" s="1"/>
  <c r="O16" i="6"/>
  <c r="M16" i="6"/>
  <c r="O15" i="6"/>
  <c r="O6" i="6"/>
  <c r="G16" i="6" s="1"/>
  <c r="R16" i="6"/>
  <c r="J16" i="6"/>
  <c r="I16" i="6"/>
  <c r="N16" i="6"/>
  <c r="Q15" i="6"/>
  <c r="L16" i="6"/>
  <c r="Q16" i="6"/>
  <c r="P16" i="6"/>
  <c r="N13" i="2"/>
  <c r="J13" i="2"/>
  <c r="L13" i="2"/>
  <c r="P5" i="2"/>
  <c r="G13" i="2" s="1"/>
  <c r="K13" i="2"/>
  <c r="I13" i="2"/>
  <c r="O5" i="2"/>
  <c r="F13" i="2" s="1"/>
  <c r="T15" i="2"/>
  <c r="W15" i="2"/>
  <c r="Q15" i="2"/>
  <c r="U15" i="2"/>
  <c r="I15" i="2"/>
  <c r="J15" i="2"/>
  <c r="P7" i="2"/>
  <c r="G15" i="2" s="1"/>
  <c r="K15" i="2"/>
  <c r="X15" i="2"/>
  <c r="L15" i="2"/>
  <c r="P15" i="2"/>
  <c r="R15" i="2"/>
  <c r="V15" i="2"/>
  <c r="N15" i="2"/>
  <c r="O7" i="2"/>
  <c r="F15" i="2" s="1"/>
  <c r="O15" i="2"/>
  <c r="S15" i="2"/>
  <c r="P8" i="2"/>
  <c r="O8" i="2"/>
  <c r="L6" i="5" l="1"/>
  <c r="L5" i="5"/>
  <c r="L4" i="5"/>
  <c r="F6" i="5" l="1"/>
  <c r="G6" i="5" s="1"/>
  <c r="I6" i="5" s="1"/>
  <c r="J6" i="5" s="1"/>
  <c r="F5" i="5"/>
  <c r="G5" i="5" s="1"/>
  <c r="I5" i="5" s="1"/>
  <c r="J5" i="5" s="1"/>
  <c r="F4" i="5"/>
  <c r="G4" i="5" s="1"/>
  <c r="I4" i="5" s="1"/>
  <c r="J4" i="5" s="1"/>
  <c r="L6" i="2"/>
  <c r="I15" i="5" l="1"/>
  <c r="L15" i="5"/>
  <c r="M15" i="5"/>
  <c r="J15" i="5"/>
  <c r="K15" i="5"/>
  <c r="J14" i="5"/>
  <c r="I14" i="5"/>
  <c r="M14" i="5"/>
  <c r="L14" i="5"/>
  <c r="K14" i="5"/>
  <c r="O6" i="5"/>
  <c r="G16" i="5" s="1"/>
  <c r="T16" i="5"/>
  <c r="Q15" i="5"/>
  <c r="I16" i="5"/>
  <c r="S16" i="5"/>
  <c r="P15" i="5"/>
  <c r="J16" i="5"/>
  <c r="R16" i="5"/>
  <c r="O15" i="5"/>
  <c r="K16" i="5"/>
  <c r="Q16" i="5"/>
  <c r="L16" i="5"/>
  <c r="U16" i="5"/>
  <c r="P16" i="5"/>
  <c r="M16" i="5"/>
  <c r="W16" i="5"/>
  <c r="O16" i="5"/>
  <c r="V16" i="5"/>
  <c r="N16" i="5"/>
  <c r="N15" i="5"/>
  <c r="F6" i="2"/>
  <c r="G6" i="2" s="1"/>
  <c r="I6" i="2" s="1"/>
  <c r="J6" i="2" s="1"/>
  <c r="R14" i="2" l="1"/>
  <c r="Q14" i="2"/>
  <c r="P14" i="2"/>
  <c r="O14" i="2"/>
  <c r="L14" i="2"/>
  <c r="I14" i="2"/>
  <c r="N14" i="2"/>
  <c r="K14" i="2"/>
  <c r="J14" i="2"/>
  <c r="P6" i="2"/>
  <c r="O6" i="2"/>
  <c r="F14" i="2" l="1"/>
  <c r="G14" i="2"/>
  <c r="O5" i="5" l="1"/>
  <c r="G15" i="5" s="1"/>
  <c r="N4" i="5"/>
  <c r="O4" i="5"/>
  <c r="G14" i="5" s="1"/>
  <c r="N6" i="5"/>
  <c r="F16" i="5" s="1"/>
  <c r="N5" i="5"/>
  <c r="F15" i="5" s="1"/>
  <c r="F14" i="5" l="1"/>
</calcChain>
</file>

<file path=xl/sharedStrings.xml><?xml version="1.0" encoding="utf-8"?>
<sst xmlns="http://schemas.openxmlformats.org/spreadsheetml/2006/main" count="223" uniqueCount="68">
  <si>
    <t>MEETS</t>
  </si>
  <si>
    <t>DATES</t>
  </si>
  <si>
    <t>TOTAL NIGHTS</t>
  </si>
  <si>
    <t>LOCATION</t>
  </si>
  <si>
    <t>LODGING</t>
  </si>
  <si>
    <t>ADD TAX</t>
  </si>
  <si>
    <t>DOUBLE</t>
  </si>
  <si>
    <t>M&amp;I</t>
  </si>
  <si>
    <t>DAILY TOTAL</t>
  </si>
  <si>
    <t>NET DAILY TOTAL</t>
  </si>
  <si>
    <t>NET AIRFARE</t>
  </si>
  <si>
    <t xml:space="preserve">% </t>
  </si>
  <si>
    <t>MIN TOTAL</t>
  </si>
  <si>
    <t>MAX TOTAL</t>
  </si>
  <si>
    <t>TOTAL DAYS</t>
  </si>
  <si>
    <t>NIGHTS</t>
  </si>
  <si>
    <t>2 nights</t>
  </si>
  <si>
    <t>3 nights</t>
  </si>
  <si>
    <t>4 nights</t>
  </si>
  <si>
    <t>5 nights</t>
  </si>
  <si>
    <t>6 nights</t>
  </si>
  <si>
    <t>NOTES:</t>
  </si>
  <si>
    <t>CALCULATIONS</t>
  </si>
  <si>
    <t>REIMBURSEMENTS</t>
  </si>
  <si>
    <r>
      <t>AIRFARE</t>
    </r>
    <r>
      <rPr>
        <b/>
        <sz val="10"/>
        <rFont val="Calibri"/>
        <family val="2"/>
      </rPr>
      <t>*</t>
    </r>
  </si>
  <si>
    <t>MIN</t>
  </si>
  <si>
    <t>TOTAL</t>
  </si>
  <si>
    <t>MAX</t>
  </si>
  <si>
    <t xml:space="preserve">MIN TOTAL is three days, two nights for swimming one event. Counts one day before 1st event 1 day after last event.  </t>
  </si>
  <si>
    <t>MAX TOTAL is for swimming on the first and last day. Counts one day before 1st event and 1 day after last event.</t>
  </si>
  <si>
    <t xml:space="preserve">MIN TOTAL for Trials is three days, two nights for swimming one event or four days and three nights if arriving two days prior to first event. Counts one or two days before 1st event 1 day after last event.  </t>
  </si>
  <si>
    <t>Omaha, NB</t>
  </si>
  <si>
    <t>Per Gulf Swimmings Rules &amp; Regulatons</t>
  </si>
  <si>
    <t>7 nights</t>
  </si>
  <si>
    <t>8 nights</t>
  </si>
  <si>
    <t>9 nights</t>
  </si>
  <si>
    <t>10 nights</t>
  </si>
  <si>
    <t xml:space="preserve">2021 ATHLETE REIMBURSEMENTS </t>
  </si>
  <si>
    <t>6/13-20/2020</t>
  </si>
  <si>
    <t>6/13-20/2021</t>
  </si>
  <si>
    <t>Olympic Trials - Wave 1</t>
  </si>
  <si>
    <t>Olympic Trials = Wave 2</t>
  </si>
  <si>
    <t>6/4-7/2021</t>
  </si>
  <si>
    <t>Olympic Trials = Wave's 1 &amp; 2</t>
  </si>
  <si>
    <t>6/4-20/2021</t>
  </si>
  <si>
    <t>11 nights</t>
  </si>
  <si>
    <t>12 nights</t>
  </si>
  <si>
    <t>13 nights</t>
  </si>
  <si>
    <t>14 nights</t>
  </si>
  <si>
    <t>15 nights</t>
  </si>
  <si>
    <t>16 nights</t>
  </si>
  <si>
    <t>ATHLETE REIMBURSEMENT FOR 2021 Olympic Trials</t>
  </si>
  <si>
    <t>Swimmer will only be reimbursed for two days before 1st event to the end of the meet.</t>
  </si>
  <si>
    <t>Since the Trials are broken into two separate meets which is similar to Juniors and Seniors  being held in one venue back to back, the Gulf Senior Travel Policy should apply and is stated:</t>
  </si>
  <si>
    <r>
      <t>b.</t>
    </r>
    <r>
      <rPr>
        <sz val="7"/>
        <color theme="1"/>
        <rFont val="Times New Roman"/>
        <family val="1"/>
      </rPr>
      <t xml:space="preserve">          </t>
    </r>
    <r>
      <rPr>
        <sz val="10"/>
        <color theme="1"/>
        <rFont val="Arial"/>
        <family val="2"/>
      </rPr>
      <t>Each meet is an independent event along with the expenses for each.</t>
    </r>
  </si>
  <si>
    <r>
      <t>c.</t>
    </r>
    <r>
      <rPr>
        <sz val="7"/>
        <color theme="1"/>
        <rFont val="Times New Roman"/>
        <family val="1"/>
      </rPr>
      <t xml:space="preserve">           </t>
    </r>
    <r>
      <rPr>
        <sz val="10"/>
        <color theme="1"/>
        <rFont val="Arial"/>
        <family val="2"/>
      </rPr>
      <t>(1/27/2016) This will count as two of the three meets for the season.</t>
    </r>
  </si>
  <si>
    <r>
      <t>1.</t>
    </r>
    <r>
      <rPr>
        <sz val="7"/>
        <color theme="1"/>
        <rFont val="Times New Roman"/>
        <family val="1"/>
      </rPr>
      <t xml:space="preserve">       </t>
    </r>
    <r>
      <rPr>
        <sz val="10"/>
        <color theme="1"/>
        <rFont val="Arial"/>
        <family val="2"/>
      </rPr>
      <t xml:space="preserve">If a swimmer participates in both the National Championship Meet and Junior Championship Meet during Long Course, and both meets </t>
    </r>
  </si>
  <si>
    <t>are conducted in the same venue, he shall be reimbursed as follows:</t>
  </si>
  <si>
    <r>
      <t>a.</t>
    </r>
    <r>
      <rPr>
        <sz val="7"/>
        <color theme="1"/>
        <rFont val="Times New Roman"/>
        <family val="1"/>
      </rPr>
      <t xml:space="preserve">          </t>
    </r>
    <r>
      <rPr>
        <sz val="10"/>
        <color theme="1"/>
        <rFont val="Arial"/>
        <family val="2"/>
      </rPr>
      <t xml:space="preserve">The swimmer’s reimbursement for each meet will be calculated separately, according to this policy (1/27/2016) with the exception </t>
    </r>
  </si>
  <si>
    <t>that only ½ of the airfare portion will only be applied to each separate meet.</t>
  </si>
  <si>
    <t>Coaches will only be reimbursed for two days before 1st event to the end of the meet.</t>
  </si>
  <si>
    <r>
      <t>1.</t>
    </r>
    <r>
      <rPr>
        <sz val="7"/>
        <color theme="1"/>
        <rFont val="Times New Roman"/>
        <family val="1"/>
      </rPr>
      <t xml:space="preserve">       </t>
    </r>
    <r>
      <rPr>
        <sz val="10"/>
        <color theme="1"/>
        <rFont val="Arial"/>
        <family val="2"/>
      </rPr>
      <t xml:space="preserve">If a coach attends both the National Championship Meet and Junior Championship Meet during Long Course, and both meets </t>
    </r>
  </si>
  <si>
    <r>
      <t>a.</t>
    </r>
    <r>
      <rPr>
        <sz val="7"/>
        <color theme="1"/>
        <rFont val="Times New Roman"/>
        <family val="1"/>
      </rPr>
      <t xml:space="preserve">          </t>
    </r>
    <r>
      <rPr>
        <sz val="10"/>
        <color theme="1"/>
        <rFont val="Arial"/>
        <family val="2"/>
      </rPr>
      <t xml:space="preserve">The coaches’s reimbursement for each meet will be calculated separately, according to this policy (1/27/2016) with the exception </t>
    </r>
  </si>
  <si>
    <t>COACH REIMBURSEMENT FOR 2021 Olympic Trials</t>
  </si>
  <si>
    <t>OFFICIALS REIMBURSEMENT FOR 2021 Olympic Trials</t>
  </si>
  <si>
    <t>Officiales will only be reimbursed for two days before 1st event to the end of the meet.</t>
  </si>
  <si>
    <t xml:space="preserve">1.       If an Official attends both the National Championship Meet and Junior Championship Meet during Long Course, and both meets </t>
  </si>
  <si>
    <t xml:space="preserve">a.          The Official’s reimbursement for each meet will be calculated separately, according to this policy (1/27/2016) with the exception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</si>
</sst>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409]#,##0"/>
    <numFmt numFmtId="165" formatCode="&quot;$&quot;#,##0"/>
    <numFmt numFmtId="166" formatCode="m/d;@"/>
    <numFmt numFmtId="167" formatCode="m/d/yy;@"/>
    <numFmt numFmtId="168" formatCode="&quot;$&quot;#,##0.00"/>
  </numFmts>
  <fonts count="11" x14ac:knownFonts="1">
    <font>
      <sz val="11"/>
      <color theme="1"/>
      <name val="Calibri"/>
      <family val="2"/>
      <scheme val="minor"/>
    </font>
    <font>
      <b/>
      <sz val="10"/>
      <name val="Arial"/>
      <family val="2"/>
    </font>
    <font>
      <sz val="10"/>
      <name val="Arial"/>
      <family val="2"/>
    </font>
    <font>
      <b/>
      <sz val="10"/>
      <name val="Calibri"/>
      <family val="2"/>
    </font>
    <font>
      <b/>
      <sz val="11"/>
      <color theme="1"/>
      <name val="Calibri"/>
      <family val="2"/>
      <scheme val="minor"/>
    </font>
    <font>
      <sz val="11"/>
      <name val="Calibri"/>
      <family val="2"/>
      <scheme val="minor"/>
    </font>
    <font>
      <sz val="7"/>
      <color theme="1"/>
      <name val="Times New Roman"/>
      <family val="1"/>
    </font>
    <font>
      <sz val="11"/>
      <color theme="1"/>
      <name val="Calibri"/>
      <family val="2"/>
      <scheme val="minor"/>
    </font>
    <font>
      <sz val="10"/>
      <color theme="1"/>
      <name val="Arial"/>
      <family val="2"/>
    </font>
    <font>
      <sz val="8"/>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164" fontId="0" fillId="0" borderId="0"/>
    <xf numFmtId="44" fontId="7" fillId="0" borderId="0" applyFont="0" applyFill="0" applyBorder="0" applyAlignment="0" applyProtection="0"/>
  </cellStyleXfs>
  <cellXfs count="37">
    <xf numFmtId="164" fontId="0" fillId="0" borderId="0" xfId="0"/>
    <xf numFmtId="164" fontId="1" fillId="0" borderId="0" xfId="0" applyFont="1" applyAlignment="1">
      <alignment horizontal="centerContinuous"/>
    </xf>
    <xf numFmtId="164" fontId="0" fillId="0" borderId="0" xfId="0" applyAlignment="1">
      <alignment horizontal="centerContinuous"/>
    </xf>
    <xf numFmtId="164" fontId="1" fillId="0" borderId="0" xfId="0" applyFont="1" applyAlignment="1">
      <alignment horizontal="center" wrapText="1"/>
    </xf>
    <xf numFmtId="164" fontId="2" fillId="0" borderId="0" xfId="0" applyFont="1"/>
    <xf numFmtId="2" fontId="0" fillId="0" borderId="0" xfId="0" applyNumberFormat="1"/>
    <xf numFmtId="1" fontId="0" fillId="0" borderId="0" xfId="0" applyNumberFormat="1"/>
    <xf numFmtId="164" fontId="0" fillId="0" borderId="0" xfId="0" applyNumberFormat="1"/>
    <xf numFmtId="165" fontId="0" fillId="0" borderId="0" xfId="0" applyNumberFormat="1"/>
    <xf numFmtId="164" fontId="1" fillId="0" borderId="0" xfId="0" applyFont="1"/>
    <xf numFmtId="164" fontId="0" fillId="0" borderId="0" xfId="0" applyAlignment="1">
      <alignment horizontal="center"/>
    </xf>
    <xf numFmtId="3" fontId="0" fillId="0" borderId="0" xfId="0" applyNumberFormat="1" applyAlignment="1">
      <alignment horizontal="center"/>
    </xf>
    <xf numFmtId="3" fontId="0" fillId="0" borderId="0" xfId="0" applyNumberFormat="1"/>
    <xf numFmtId="164" fontId="4" fillId="0" borderId="0" xfId="0" applyFont="1"/>
    <xf numFmtId="166" fontId="0" fillId="0" borderId="0" xfId="0" applyNumberFormat="1" applyAlignment="1">
      <alignment horizontal="left"/>
    </xf>
    <xf numFmtId="4" fontId="0" fillId="0" borderId="0" xfId="0" applyNumberFormat="1"/>
    <xf numFmtId="164" fontId="0" fillId="0" borderId="0" xfId="0" applyFill="1"/>
    <xf numFmtId="3" fontId="5" fillId="0" borderId="0" xfId="0" applyNumberFormat="1" applyFont="1" applyFill="1" applyAlignment="1">
      <alignment horizontal="center"/>
    </xf>
    <xf numFmtId="166" fontId="5" fillId="0" borderId="0" xfId="0" quotePrefix="1" applyNumberFormat="1" applyFont="1" applyFill="1" applyAlignment="1">
      <alignment horizontal="left"/>
    </xf>
    <xf numFmtId="164" fontId="5" fillId="0" borderId="0" xfId="0" applyFont="1" applyFill="1"/>
    <xf numFmtId="164" fontId="5" fillId="0" borderId="0" xfId="0" applyFont="1" applyFill="1" applyAlignment="1">
      <alignment horizontal="center"/>
    </xf>
    <xf numFmtId="2" fontId="5" fillId="0" borderId="0" xfId="0" applyNumberFormat="1" applyFont="1" applyFill="1"/>
    <xf numFmtId="1" fontId="5" fillId="0" borderId="0" xfId="0" applyNumberFormat="1" applyFont="1" applyFill="1"/>
    <xf numFmtId="164" fontId="5" fillId="0" borderId="0" xfId="0" applyNumberFormat="1" applyFont="1" applyFill="1"/>
    <xf numFmtId="164" fontId="0" fillId="0" borderId="0" xfId="0" applyFont="1" applyFill="1"/>
    <xf numFmtId="3" fontId="0" fillId="0" borderId="0" xfId="0" applyNumberFormat="1" applyFont="1" applyFill="1" applyAlignment="1">
      <alignment horizontal="center"/>
    </xf>
    <xf numFmtId="164" fontId="0" fillId="0" borderId="0" xfId="0" applyNumberFormat="1" applyFont="1" applyFill="1"/>
    <xf numFmtId="165" fontId="0" fillId="0" borderId="0" xfId="0" applyNumberFormat="1" applyFont="1" applyFill="1"/>
    <xf numFmtId="5" fontId="5" fillId="0" borderId="0" xfId="1" applyNumberFormat="1" applyFont="1" applyFill="1"/>
    <xf numFmtId="165" fontId="5" fillId="0" borderId="0" xfId="0" applyNumberFormat="1" applyFont="1" applyFill="1"/>
    <xf numFmtId="167" fontId="0" fillId="0" borderId="0" xfId="0" quotePrefix="1" applyNumberFormat="1"/>
    <xf numFmtId="168" fontId="0" fillId="0" borderId="0" xfId="0" applyNumberFormat="1" applyFont="1" applyFill="1"/>
    <xf numFmtId="164" fontId="2" fillId="0" borderId="0" xfId="0" applyFont="1" applyAlignment="1">
      <alignment horizontal="center"/>
    </xf>
    <xf numFmtId="5" fontId="5" fillId="0" borderId="0" xfId="1" applyNumberFormat="1" applyFont="1" applyFill="1" applyAlignment="1">
      <alignment horizontal="right"/>
    </xf>
    <xf numFmtId="167" fontId="5" fillId="0" borderId="0" xfId="0" applyNumberFormat="1" applyFont="1" applyFill="1"/>
    <xf numFmtId="164" fontId="8" fillId="0" borderId="0" xfId="0" applyFont="1" applyAlignment="1">
      <alignment horizontal="left" vertical="center" indent="5"/>
    </xf>
    <xf numFmtId="164" fontId="10" fillId="0" borderId="0" xfId="0" applyFont="1" applyAlignment="1">
      <alignment horizontal="left" vertical="center" indent="8"/>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0"/>
  <sheetViews>
    <sheetView zoomScaleNormal="100" workbookViewId="0">
      <selection activeCell="A2" sqref="A2"/>
    </sheetView>
  </sheetViews>
  <sheetFormatPr defaultRowHeight="14.25" x14ac:dyDescent="0.45"/>
  <cols>
    <col min="1" max="1" width="24.73046875" customWidth="1"/>
    <col min="2" max="2" width="12.796875" customWidth="1"/>
    <col min="3" max="3" width="10.3984375" bestFit="1" customWidth="1"/>
    <col min="4" max="4" width="12.3984375" customWidth="1"/>
    <col min="5" max="5" width="11.1328125" customWidth="1"/>
    <col min="6" max="6" width="8.46484375" bestFit="1" customWidth="1"/>
    <col min="7" max="7" width="8.53125" bestFit="1" customWidth="1"/>
    <col min="8" max="8" width="4" bestFit="1" customWidth="1"/>
    <col min="9" max="10" width="7.1328125" bestFit="1" customWidth="1"/>
    <col min="11" max="11" width="9.6640625" bestFit="1" customWidth="1"/>
    <col min="12" max="12" width="8.796875" bestFit="1" customWidth="1"/>
    <col min="13" max="13" width="1.9296875" customWidth="1"/>
    <col min="14" max="17" width="7.1328125" bestFit="1" customWidth="1"/>
    <col min="18" max="22" width="8.1328125" bestFit="1" customWidth="1"/>
    <col min="23" max="24" width="9.6640625" bestFit="1" customWidth="1"/>
  </cols>
  <sheetData>
    <row r="1" spans="1:24" x14ac:dyDescent="0.45">
      <c r="A1" t="s">
        <v>37</v>
      </c>
      <c r="O1" s="30"/>
    </row>
    <row r="2" spans="1:24" x14ac:dyDescent="0.45">
      <c r="A2" s="13" t="s">
        <v>22</v>
      </c>
    </row>
    <row r="3" spans="1:24" x14ac:dyDescent="0.45">
      <c r="A3" s="1" t="s">
        <v>51</v>
      </c>
      <c r="B3" s="2"/>
      <c r="C3" s="1"/>
      <c r="D3" s="1"/>
      <c r="E3" s="1"/>
      <c r="F3" s="1"/>
      <c r="G3" s="1"/>
      <c r="H3" s="1"/>
      <c r="I3" s="1"/>
      <c r="J3" s="1"/>
      <c r="K3" s="2"/>
      <c r="L3" s="2"/>
      <c r="M3" s="2"/>
      <c r="N3" s="2"/>
      <c r="O3" s="2"/>
      <c r="P3" s="2"/>
    </row>
    <row r="4" spans="1:24" ht="39.75" x14ac:dyDescent="0.45">
      <c r="A4" s="3" t="s">
        <v>0</v>
      </c>
      <c r="B4" s="3" t="s">
        <v>1</v>
      </c>
      <c r="C4" s="3" t="s">
        <v>2</v>
      </c>
      <c r="D4" s="3" t="s">
        <v>3</v>
      </c>
      <c r="E4" s="3" t="s">
        <v>4</v>
      </c>
      <c r="F4" s="3" t="s">
        <v>5</v>
      </c>
      <c r="G4" s="3" t="s">
        <v>6</v>
      </c>
      <c r="H4" s="3" t="s">
        <v>7</v>
      </c>
      <c r="I4" s="3" t="s">
        <v>8</v>
      </c>
      <c r="J4" s="3" t="s">
        <v>9</v>
      </c>
      <c r="K4" s="3" t="s">
        <v>24</v>
      </c>
      <c r="L4" s="3" t="s">
        <v>10</v>
      </c>
      <c r="M4" s="3"/>
      <c r="N4" s="3" t="s">
        <v>11</v>
      </c>
      <c r="O4" s="3" t="s">
        <v>12</v>
      </c>
      <c r="P4" s="3" t="s">
        <v>13</v>
      </c>
    </row>
    <row r="5" spans="1:24" x14ac:dyDescent="0.45">
      <c r="A5" s="19" t="s">
        <v>40</v>
      </c>
      <c r="B5" s="34" t="s">
        <v>42</v>
      </c>
      <c r="C5" s="17">
        <v>6</v>
      </c>
      <c r="D5" s="19" t="s">
        <v>31</v>
      </c>
      <c r="E5" s="20">
        <v>110</v>
      </c>
      <c r="F5" s="19">
        <f t="shared" ref="F5" si="0">(E5*0.15)+E5</f>
        <v>126.5</v>
      </c>
      <c r="G5" s="29">
        <f t="shared" ref="G5" si="1">F5/2</f>
        <v>63.25</v>
      </c>
      <c r="H5" s="20">
        <v>61</v>
      </c>
      <c r="I5" s="29">
        <f t="shared" ref="I5" si="2">(G5+H5)</f>
        <v>124.25</v>
      </c>
      <c r="J5" s="29">
        <f t="shared" ref="J5" si="3">I5*N5</f>
        <v>118.03749999999999</v>
      </c>
      <c r="K5" s="29">
        <v>241</v>
      </c>
      <c r="L5" s="29">
        <f t="shared" ref="L5" si="4">K5*N5</f>
        <v>228.95</v>
      </c>
      <c r="M5" s="23"/>
      <c r="N5" s="21">
        <v>0.95</v>
      </c>
      <c r="O5" s="23">
        <f>(2*$J5)+$L5</f>
        <v>465.02499999999998</v>
      </c>
      <c r="P5" s="23">
        <f>($C5*$J5)+$L5</f>
        <v>937.17499999999995</v>
      </c>
    </row>
    <row r="6" spans="1:24" x14ac:dyDescent="0.45">
      <c r="A6" s="19" t="s">
        <v>41</v>
      </c>
      <c r="B6" s="18" t="s">
        <v>39</v>
      </c>
      <c r="C6" s="17">
        <v>10</v>
      </c>
      <c r="D6" s="19" t="s">
        <v>31</v>
      </c>
      <c r="E6" s="20">
        <v>110</v>
      </c>
      <c r="F6" s="19">
        <f t="shared" ref="F6" si="5">(E6*0.15)+E6</f>
        <v>126.5</v>
      </c>
      <c r="G6" s="29">
        <f t="shared" ref="G6" si="6">F6/2</f>
        <v>63.25</v>
      </c>
      <c r="H6" s="20">
        <v>61</v>
      </c>
      <c r="I6" s="29">
        <f t="shared" ref="I6" si="7">(G6+H6)</f>
        <v>124.25</v>
      </c>
      <c r="J6" s="29">
        <f t="shared" ref="J6" si="8">I6*N6</f>
        <v>118.03749999999999</v>
      </c>
      <c r="K6" s="29">
        <v>241</v>
      </c>
      <c r="L6" s="29">
        <f t="shared" ref="L6" si="9">K6*N6</f>
        <v>228.95</v>
      </c>
      <c r="M6" s="23"/>
      <c r="N6" s="21">
        <v>0.95</v>
      </c>
      <c r="O6" s="23">
        <f t="shared" ref="O6:O7" si="10">(2*$J6)+$L6</f>
        <v>465.02499999999998</v>
      </c>
      <c r="P6" s="23">
        <f t="shared" ref="P6:P7" si="11">($C6*$J6)+$L6</f>
        <v>1409.325</v>
      </c>
    </row>
    <row r="7" spans="1:24" x14ac:dyDescent="0.45">
      <c r="A7" s="19" t="s">
        <v>43</v>
      </c>
      <c r="B7" s="18" t="s">
        <v>44</v>
      </c>
      <c r="C7" s="17">
        <v>16</v>
      </c>
      <c r="D7" s="19" t="s">
        <v>31</v>
      </c>
      <c r="E7" s="20">
        <v>110</v>
      </c>
      <c r="F7" s="19">
        <f t="shared" ref="F7" si="12">(E7*0.15)+E7</f>
        <v>126.5</v>
      </c>
      <c r="G7" s="29">
        <f t="shared" ref="G7" si="13">F7/2</f>
        <v>63.25</v>
      </c>
      <c r="H7" s="20">
        <v>61</v>
      </c>
      <c r="I7" s="29">
        <f t="shared" ref="I7" si="14">(G7+H7)</f>
        <v>124.25</v>
      </c>
      <c r="J7" s="29">
        <f t="shared" ref="J7" si="15">I7*N7</f>
        <v>118.03749999999999</v>
      </c>
      <c r="K7" s="29">
        <v>241</v>
      </c>
      <c r="L7" s="29">
        <f t="shared" ref="L7" si="16">K7*N7</f>
        <v>228.95</v>
      </c>
      <c r="M7" s="23"/>
      <c r="N7" s="21">
        <v>0.95</v>
      </c>
      <c r="O7" s="23">
        <f t="shared" si="10"/>
        <v>465.02499999999998</v>
      </c>
      <c r="P7" s="23">
        <f t="shared" si="11"/>
        <v>2117.5499999999997</v>
      </c>
    </row>
    <row r="8" spans="1:24" ht="15.75" customHeight="1" x14ac:dyDescent="0.45">
      <c r="C8" s="17"/>
      <c r="E8" s="20"/>
      <c r="F8" s="19"/>
      <c r="G8" s="29"/>
      <c r="H8" s="20"/>
      <c r="I8" s="29"/>
      <c r="J8" s="29"/>
      <c r="K8" s="29"/>
      <c r="L8" s="29"/>
      <c r="M8" s="23"/>
      <c r="N8" s="21">
        <v>0.95</v>
      </c>
      <c r="O8" s="23">
        <f>(2*$J8)+$L8</f>
        <v>0</v>
      </c>
      <c r="P8" s="23">
        <f>($C8*$J8)+$L8</f>
        <v>0</v>
      </c>
      <c r="R8" s="16"/>
    </row>
    <row r="9" spans="1:24" x14ac:dyDescent="0.45">
      <c r="A9" s="13" t="s">
        <v>23</v>
      </c>
    </row>
    <row r="10" spans="1:24" x14ac:dyDescent="0.45">
      <c r="A10" s="1" t="s">
        <v>51</v>
      </c>
      <c r="B10" s="2"/>
      <c r="C10" s="2"/>
      <c r="D10" s="2"/>
      <c r="E10" s="2"/>
      <c r="F10" s="2"/>
      <c r="G10" s="2"/>
      <c r="H10" s="2"/>
      <c r="I10" s="2"/>
      <c r="J10" s="2"/>
      <c r="K10" s="2"/>
      <c r="L10" s="2"/>
      <c r="M10" s="2"/>
      <c r="N10" s="2"/>
    </row>
    <row r="11" spans="1:24" x14ac:dyDescent="0.45">
      <c r="F11" s="10" t="s">
        <v>25</v>
      </c>
      <c r="G11" s="10" t="s">
        <v>27</v>
      </c>
      <c r="I11" s="4"/>
    </row>
    <row r="12" spans="1:24" x14ac:dyDescent="0.45">
      <c r="A12" s="3" t="s">
        <v>0</v>
      </c>
      <c r="B12" s="3" t="s">
        <v>1</v>
      </c>
      <c r="C12" s="10" t="s">
        <v>14</v>
      </c>
      <c r="D12" s="10" t="s">
        <v>15</v>
      </c>
      <c r="E12" t="s">
        <v>3</v>
      </c>
      <c r="F12" s="10" t="s">
        <v>26</v>
      </c>
      <c r="G12" s="10" t="s">
        <v>26</v>
      </c>
      <c r="I12" s="32" t="s">
        <v>16</v>
      </c>
      <c r="J12" s="32" t="s">
        <v>17</v>
      </c>
      <c r="K12" s="32" t="s">
        <v>18</v>
      </c>
      <c r="L12" s="32" t="s">
        <v>19</v>
      </c>
      <c r="M12" s="32"/>
      <c r="N12" s="32" t="s">
        <v>20</v>
      </c>
      <c r="O12" s="32" t="s">
        <v>33</v>
      </c>
      <c r="P12" s="32" t="s">
        <v>34</v>
      </c>
      <c r="Q12" s="32" t="s">
        <v>35</v>
      </c>
      <c r="R12" s="32" t="s">
        <v>36</v>
      </c>
      <c r="S12" s="32" t="s">
        <v>45</v>
      </c>
      <c r="T12" s="32" t="s">
        <v>46</v>
      </c>
      <c r="U12" s="32" t="s">
        <v>47</v>
      </c>
      <c r="V12" s="32" t="s">
        <v>48</v>
      </c>
      <c r="W12" s="32" t="s">
        <v>49</v>
      </c>
      <c r="X12" s="32" t="s">
        <v>50</v>
      </c>
    </row>
    <row r="13" spans="1:24" x14ac:dyDescent="0.45">
      <c r="A13" s="19" t="s">
        <v>40</v>
      </c>
      <c r="B13" s="34" t="s">
        <v>42</v>
      </c>
      <c r="C13" s="25">
        <v>7</v>
      </c>
      <c r="D13" s="17">
        <v>6</v>
      </c>
      <c r="E13" s="19" t="s">
        <v>31</v>
      </c>
      <c r="F13" s="26">
        <f t="shared" ref="F13:G15" si="17">O5</f>
        <v>465.02499999999998</v>
      </c>
      <c r="G13" s="26">
        <f t="shared" si="17"/>
        <v>937.17499999999995</v>
      </c>
      <c r="H13" s="24"/>
      <c r="I13" s="27">
        <f>2*$J5+$L5</f>
        <v>465.02499999999998</v>
      </c>
      <c r="J13" s="27">
        <f>3*$J5+$L5</f>
        <v>583.0625</v>
      </c>
      <c r="K13" s="27">
        <f>4*$J5+$L5</f>
        <v>701.09999999999991</v>
      </c>
      <c r="L13" s="27">
        <f>5*$J5+$L5</f>
        <v>819.13750000000005</v>
      </c>
      <c r="M13" s="27"/>
      <c r="N13" s="27">
        <f>6*$J5+$L5</f>
        <v>937.17499999999995</v>
      </c>
      <c r="O13" s="31"/>
      <c r="P13" s="31"/>
      <c r="Q13" s="31"/>
      <c r="R13" s="31"/>
    </row>
    <row r="14" spans="1:24" x14ac:dyDescent="0.45">
      <c r="A14" s="19" t="s">
        <v>41</v>
      </c>
      <c r="B14" s="18" t="s">
        <v>38</v>
      </c>
      <c r="C14" s="25">
        <v>11</v>
      </c>
      <c r="D14" s="17">
        <v>10</v>
      </c>
      <c r="E14" s="19" t="s">
        <v>31</v>
      </c>
      <c r="F14" s="26">
        <f t="shared" si="17"/>
        <v>465.02499999999998</v>
      </c>
      <c r="G14" s="26">
        <f t="shared" si="17"/>
        <v>1409.325</v>
      </c>
      <c r="H14" s="27"/>
      <c r="I14" s="27">
        <f>2*$J6+$L6</f>
        <v>465.02499999999998</v>
      </c>
      <c r="J14" s="27">
        <f>3*$J6+$L6</f>
        <v>583.0625</v>
      </c>
      <c r="K14" s="27">
        <f>4*$J6+$L6</f>
        <v>701.09999999999991</v>
      </c>
      <c r="L14" s="27">
        <f>5*$J6+$L6</f>
        <v>819.13750000000005</v>
      </c>
      <c r="M14" s="27"/>
      <c r="N14" s="27">
        <f>6*$J6+$L6</f>
        <v>937.17499999999995</v>
      </c>
      <c r="O14" s="27">
        <f>7*$J6+$L6</f>
        <v>1055.2124999999999</v>
      </c>
      <c r="P14" s="27">
        <f>8*$J6+$L6</f>
        <v>1173.25</v>
      </c>
      <c r="Q14" s="27">
        <f>9*$J6+$L6</f>
        <v>1291.2874999999999</v>
      </c>
      <c r="R14" s="27">
        <f>10*$J6+$L6</f>
        <v>1409.325</v>
      </c>
      <c r="S14" s="8"/>
      <c r="T14" s="8"/>
      <c r="U14" s="8"/>
      <c r="V14" s="8"/>
      <c r="W14" s="8"/>
      <c r="X14" s="8"/>
    </row>
    <row r="15" spans="1:24" x14ac:dyDescent="0.45">
      <c r="A15" s="19" t="s">
        <v>43</v>
      </c>
      <c r="B15" s="18" t="s">
        <v>44</v>
      </c>
      <c r="C15" s="25">
        <v>17</v>
      </c>
      <c r="D15" s="17">
        <v>16</v>
      </c>
      <c r="E15" s="19" t="s">
        <v>31</v>
      </c>
      <c r="F15" s="26">
        <f t="shared" si="17"/>
        <v>465.02499999999998</v>
      </c>
      <c r="G15" s="26">
        <f t="shared" si="17"/>
        <v>2117.5499999999997</v>
      </c>
      <c r="H15" s="27"/>
      <c r="I15" s="27">
        <f>2*$J7+$L7</f>
        <v>465.02499999999998</v>
      </c>
      <c r="J15" s="27">
        <f>3*$J7+$L7</f>
        <v>583.0625</v>
      </c>
      <c r="K15" s="27">
        <f>4*$J7+$L7</f>
        <v>701.09999999999991</v>
      </c>
      <c r="L15" s="27">
        <f>5*$J7+$L7</f>
        <v>819.13750000000005</v>
      </c>
      <c r="M15" s="27"/>
      <c r="N15" s="27">
        <f>6*$J7+$L7</f>
        <v>937.17499999999995</v>
      </c>
      <c r="O15" s="27">
        <f>7*$J7+$L7</f>
        <v>1055.2124999999999</v>
      </c>
      <c r="P15" s="27">
        <f>8*$J7+$L7</f>
        <v>1173.25</v>
      </c>
      <c r="Q15" s="27">
        <f>9*$J7+$L7</f>
        <v>1291.2874999999999</v>
      </c>
      <c r="R15" s="27">
        <f>10*$J7+$L7</f>
        <v>1409.325</v>
      </c>
      <c r="S15" s="27">
        <f>11*$J7+$L7</f>
        <v>1527.3625</v>
      </c>
      <c r="T15" s="27">
        <f>12*$J7+$L7</f>
        <v>1645.3999999999999</v>
      </c>
      <c r="U15" s="27">
        <f>13*$J7+$L7</f>
        <v>1763.4375</v>
      </c>
      <c r="V15" s="27">
        <f>14*$J7+$L7</f>
        <v>1881.4749999999999</v>
      </c>
      <c r="W15" s="27">
        <f>15*$J7+$L7</f>
        <v>1999.5125</v>
      </c>
      <c r="X15" s="27">
        <f>16*$J7+$L7</f>
        <v>2117.5499999999997</v>
      </c>
    </row>
    <row r="16" spans="1:24" ht="8.25" customHeight="1" x14ac:dyDescent="0.45">
      <c r="B16" s="14"/>
    </row>
    <row r="17" spans="1:15" x14ac:dyDescent="0.45">
      <c r="A17" s="9" t="s">
        <v>21</v>
      </c>
      <c r="H17" s="12"/>
      <c r="I17" s="12"/>
      <c r="J17" s="12"/>
      <c r="K17" s="12"/>
      <c r="L17" s="12"/>
      <c r="M17" s="12"/>
      <c r="N17" s="12"/>
    </row>
    <row r="18" spans="1:15" x14ac:dyDescent="0.45">
      <c r="A18" s="4" t="s">
        <v>30</v>
      </c>
      <c r="H18" s="12"/>
      <c r="I18" s="12"/>
      <c r="J18" s="12"/>
      <c r="K18" s="12"/>
      <c r="L18" s="12"/>
      <c r="M18" s="12"/>
      <c r="N18" s="12"/>
    </row>
    <row r="19" spans="1:15" x14ac:dyDescent="0.45">
      <c r="A19" s="4" t="s">
        <v>28</v>
      </c>
      <c r="H19" s="12"/>
      <c r="I19" s="12"/>
      <c r="J19" s="12"/>
      <c r="K19" s="12"/>
      <c r="L19" s="12"/>
      <c r="M19" s="12"/>
      <c r="N19" s="12"/>
    </row>
    <row r="20" spans="1:15" x14ac:dyDescent="0.45">
      <c r="A20" s="4" t="s">
        <v>29</v>
      </c>
      <c r="H20" s="11"/>
      <c r="I20" s="11"/>
      <c r="J20" s="11"/>
      <c r="K20" s="11"/>
      <c r="L20" s="11"/>
      <c r="M20" s="11"/>
      <c r="N20" s="11"/>
      <c r="O20" s="11"/>
    </row>
    <row r="21" spans="1:15" x14ac:dyDescent="0.45">
      <c r="A21" s="4" t="s">
        <v>52</v>
      </c>
      <c r="H21" s="12"/>
      <c r="I21" s="11"/>
      <c r="J21" s="11"/>
      <c r="K21" s="11"/>
      <c r="L21" s="11"/>
      <c r="M21" s="11"/>
      <c r="N21" s="11"/>
      <c r="O21" s="10"/>
    </row>
    <row r="22" spans="1:15" ht="6.75" customHeight="1" x14ac:dyDescent="0.45">
      <c r="A22" s="4"/>
      <c r="H22" s="12"/>
      <c r="I22" s="12"/>
      <c r="J22" s="12"/>
      <c r="K22" s="12"/>
      <c r="L22" s="12"/>
      <c r="M22" s="12"/>
      <c r="N22" s="12"/>
    </row>
    <row r="23" spans="1:15" x14ac:dyDescent="0.45">
      <c r="A23" s="4" t="s">
        <v>32</v>
      </c>
      <c r="H23" s="12"/>
      <c r="I23" s="12"/>
      <c r="J23" s="12"/>
      <c r="K23" s="12"/>
      <c r="L23" s="12"/>
      <c r="M23" s="12"/>
      <c r="N23" s="12"/>
    </row>
    <row r="24" spans="1:15" x14ac:dyDescent="0.45">
      <c r="A24" s="4" t="s">
        <v>53</v>
      </c>
    </row>
    <row r="25" spans="1:15" x14ac:dyDescent="0.45">
      <c r="B25" s="35" t="s">
        <v>56</v>
      </c>
    </row>
    <row r="26" spans="1:15" x14ac:dyDescent="0.45">
      <c r="B26" s="35"/>
      <c r="C26" t="s">
        <v>57</v>
      </c>
    </row>
    <row r="27" spans="1:15" x14ac:dyDescent="0.45">
      <c r="B27" s="36" t="s">
        <v>58</v>
      </c>
    </row>
    <row r="28" spans="1:15" x14ac:dyDescent="0.45">
      <c r="B28" s="36"/>
      <c r="C28" t="s">
        <v>59</v>
      </c>
    </row>
    <row r="29" spans="1:15" x14ac:dyDescent="0.45">
      <c r="B29" s="36" t="s">
        <v>54</v>
      </c>
    </row>
    <row r="30" spans="1:15" x14ac:dyDescent="0.45">
      <c r="B30" s="36" t="s">
        <v>55</v>
      </c>
    </row>
  </sheetData>
  <phoneticPr fontId="9" type="noConversion"/>
  <printOptions gridLines="1"/>
  <pageMargins left="0.25" right="0.25" top="0.25" bottom="0.25" header="0.3" footer="0.3"/>
  <pageSetup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1"/>
  <sheetViews>
    <sheetView zoomScaleNormal="100" workbookViewId="0">
      <selection activeCell="B3" sqref="B3"/>
    </sheetView>
  </sheetViews>
  <sheetFormatPr defaultRowHeight="14.25" x14ac:dyDescent="0.45"/>
  <cols>
    <col min="1" max="1" width="26.86328125" customWidth="1"/>
    <col min="2" max="2" width="13.265625" customWidth="1"/>
    <col min="4" max="4" width="13.19921875" bestFit="1" customWidth="1"/>
    <col min="5" max="5" width="11.265625" customWidth="1"/>
    <col min="8" max="8" width="7.3984375" customWidth="1"/>
  </cols>
  <sheetData>
    <row r="1" spans="1:23" x14ac:dyDescent="0.45">
      <c r="A1" s="13" t="s">
        <v>22</v>
      </c>
    </row>
    <row r="2" spans="1:23" x14ac:dyDescent="0.45">
      <c r="A2" s="1" t="s">
        <v>63</v>
      </c>
      <c r="B2" s="2"/>
      <c r="C2" s="1"/>
      <c r="D2" s="1"/>
      <c r="E2" s="1"/>
      <c r="F2" s="1"/>
      <c r="G2" s="1"/>
      <c r="H2" s="1"/>
      <c r="I2" s="1"/>
      <c r="J2" s="1"/>
      <c r="K2" s="2"/>
      <c r="L2" s="2"/>
      <c r="M2" s="2"/>
      <c r="N2" s="2"/>
      <c r="O2" s="2"/>
    </row>
    <row r="3" spans="1:23" ht="39.75" x14ac:dyDescent="0.45">
      <c r="A3" s="3" t="s">
        <v>0</v>
      </c>
      <c r="B3" s="3" t="s">
        <v>1</v>
      </c>
      <c r="C3" s="3" t="s">
        <v>2</v>
      </c>
      <c r="D3" s="3" t="s">
        <v>3</v>
      </c>
      <c r="E3" s="3" t="s">
        <v>4</v>
      </c>
      <c r="F3" s="3" t="s">
        <v>5</v>
      </c>
      <c r="G3" s="3" t="s">
        <v>6</v>
      </c>
      <c r="H3" s="3" t="s">
        <v>7</v>
      </c>
      <c r="I3" s="3" t="s">
        <v>8</v>
      </c>
      <c r="J3" s="3" t="s">
        <v>9</v>
      </c>
      <c r="K3" s="3" t="s">
        <v>24</v>
      </c>
      <c r="L3" s="3" t="s">
        <v>10</v>
      </c>
      <c r="M3" s="3" t="s">
        <v>11</v>
      </c>
      <c r="N3" s="3" t="s">
        <v>12</v>
      </c>
      <c r="O3" s="3" t="s">
        <v>13</v>
      </c>
    </row>
    <row r="4" spans="1:23" x14ac:dyDescent="0.45">
      <c r="A4" s="19" t="s">
        <v>40</v>
      </c>
      <c r="B4" s="34" t="s">
        <v>42</v>
      </c>
      <c r="C4" s="17">
        <v>6</v>
      </c>
      <c r="D4" s="19" t="s">
        <v>31</v>
      </c>
      <c r="E4" s="20">
        <v>110</v>
      </c>
      <c r="F4" s="19">
        <f t="shared" ref="F4" si="0">(E4*0.15)+E4</f>
        <v>126.5</v>
      </c>
      <c r="G4" s="29">
        <f t="shared" ref="G4:G6" si="1">F4/1</f>
        <v>126.5</v>
      </c>
      <c r="H4" s="20">
        <v>61</v>
      </c>
      <c r="I4" s="29">
        <f t="shared" ref="I4" si="2">(G4+H4)</f>
        <v>187.5</v>
      </c>
      <c r="J4" s="22">
        <f t="shared" ref="J4:J5" si="3">I4*M4</f>
        <v>178.125</v>
      </c>
      <c r="K4" s="29">
        <v>375</v>
      </c>
      <c r="L4" s="29">
        <f t="shared" ref="L4:L6" si="4">K4*M4</f>
        <v>356.25</v>
      </c>
      <c r="M4" s="21">
        <v>0.95</v>
      </c>
      <c r="N4" s="23">
        <f t="shared" ref="N4" si="5">(2*$J4)+$L4</f>
        <v>712.5</v>
      </c>
      <c r="O4" s="23">
        <f t="shared" ref="O4" si="6">($C4*$J4)+$L4</f>
        <v>1425</v>
      </c>
    </row>
    <row r="5" spans="1:23" x14ac:dyDescent="0.45">
      <c r="A5" s="19" t="s">
        <v>41</v>
      </c>
      <c r="B5" s="18" t="s">
        <v>39</v>
      </c>
      <c r="C5" s="17">
        <v>10</v>
      </c>
      <c r="D5" s="19" t="s">
        <v>31</v>
      </c>
      <c r="E5" s="20">
        <v>110</v>
      </c>
      <c r="F5" s="23">
        <f>(E5*0.15)+E5</f>
        <v>126.5</v>
      </c>
      <c r="G5" s="29">
        <f t="shared" si="1"/>
        <v>126.5</v>
      </c>
      <c r="H5" s="20">
        <v>61</v>
      </c>
      <c r="I5" s="29">
        <f>(G5+H5)</f>
        <v>187.5</v>
      </c>
      <c r="J5" s="22">
        <f t="shared" si="3"/>
        <v>178.125</v>
      </c>
      <c r="K5" s="29">
        <v>375</v>
      </c>
      <c r="L5" s="29">
        <f t="shared" si="4"/>
        <v>356.25</v>
      </c>
      <c r="M5" s="21">
        <v>0.95</v>
      </c>
      <c r="N5" s="23">
        <f>(2*$J5)+$L5</f>
        <v>712.5</v>
      </c>
      <c r="O5" s="23">
        <f>($C5*$J5)+$L5</f>
        <v>2137.5</v>
      </c>
    </row>
    <row r="6" spans="1:23" x14ac:dyDescent="0.45">
      <c r="A6" s="19" t="s">
        <v>43</v>
      </c>
      <c r="B6" s="18" t="s">
        <v>44</v>
      </c>
      <c r="C6" s="17">
        <v>16</v>
      </c>
      <c r="D6" s="19" t="s">
        <v>31</v>
      </c>
      <c r="E6" s="20">
        <v>110</v>
      </c>
      <c r="F6" s="19">
        <f>(E6*0.15)+E6</f>
        <v>126.5</v>
      </c>
      <c r="G6" s="29">
        <f t="shared" si="1"/>
        <v>126.5</v>
      </c>
      <c r="H6" s="20">
        <v>61</v>
      </c>
      <c r="I6" s="29">
        <f>(G6+H6)</f>
        <v>187.5</v>
      </c>
      <c r="J6" s="22">
        <f>I6*M6</f>
        <v>178.125</v>
      </c>
      <c r="K6" s="29">
        <v>375</v>
      </c>
      <c r="L6" s="29">
        <f t="shared" si="4"/>
        <v>356.25</v>
      </c>
      <c r="M6" s="21">
        <v>0.95</v>
      </c>
      <c r="N6" s="28">
        <f>(2*$J6)+$L6</f>
        <v>712.5</v>
      </c>
      <c r="O6" s="33">
        <f>($C6*$J6)+$L6</f>
        <v>3206.25</v>
      </c>
    </row>
    <row r="7" spans="1:23" x14ac:dyDescent="0.45">
      <c r="E7" s="10"/>
      <c r="G7" s="5"/>
      <c r="H7" s="10"/>
      <c r="I7" s="5"/>
      <c r="J7" s="6"/>
      <c r="N7" s="7"/>
      <c r="O7" s="7"/>
    </row>
    <row r="8" spans="1:23" x14ac:dyDescent="0.45">
      <c r="A8" s="19"/>
      <c r="B8" s="16"/>
      <c r="C8" s="16"/>
      <c r="D8" s="16"/>
    </row>
    <row r="9" spans="1:23" x14ac:dyDescent="0.45">
      <c r="C9" s="10"/>
      <c r="E9" s="10"/>
      <c r="G9" s="5"/>
      <c r="H9" s="10"/>
      <c r="I9" s="5"/>
      <c r="J9" s="6"/>
      <c r="N9" s="7"/>
      <c r="O9" s="7"/>
    </row>
    <row r="10" spans="1:23" x14ac:dyDescent="0.45">
      <c r="A10" s="13" t="s">
        <v>23</v>
      </c>
    </row>
    <row r="11" spans="1:23" x14ac:dyDescent="0.45">
      <c r="A11" s="1" t="s">
        <v>63</v>
      </c>
      <c r="B11" s="2"/>
      <c r="C11" s="2"/>
      <c r="D11" s="2"/>
      <c r="E11" s="2"/>
      <c r="F11" s="2"/>
      <c r="G11" s="2"/>
      <c r="H11" s="2"/>
      <c r="I11" s="2"/>
      <c r="J11" s="2"/>
      <c r="K11" s="2"/>
      <c r="L11" s="2"/>
      <c r="M11" s="2"/>
    </row>
    <row r="12" spans="1:23" x14ac:dyDescent="0.45">
      <c r="F12" s="10" t="s">
        <v>25</v>
      </c>
      <c r="G12" s="10" t="s">
        <v>27</v>
      </c>
      <c r="I12" s="4"/>
    </row>
    <row r="13" spans="1:23" x14ac:dyDescent="0.45">
      <c r="A13" s="3" t="s">
        <v>0</v>
      </c>
      <c r="B13" s="3" t="s">
        <v>1</v>
      </c>
      <c r="C13" s="10" t="s">
        <v>14</v>
      </c>
      <c r="D13" s="10" t="s">
        <v>15</v>
      </c>
      <c r="E13" t="s">
        <v>3</v>
      </c>
      <c r="F13" s="10" t="s">
        <v>26</v>
      </c>
      <c r="G13" s="10" t="s">
        <v>26</v>
      </c>
      <c r="I13" s="32" t="s">
        <v>16</v>
      </c>
      <c r="J13" s="32" t="s">
        <v>17</v>
      </c>
      <c r="K13" s="32" t="s">
        <v>18</v>
      </c>
      <c r="L13" s="32" t="s">
        <v>19</v>
      </c>
      <c r="M13" s="32" t="s">
        <v>20</v>
      </c>
      <c r="N13" s="32" t="s">
        <v>33</v>
      </c>
      <c r="O13" s="32" t="s">
        <v>34</v>
      </c>
      <c r="P13" s="32" t="s">
        <v>35</v>
      </c>
      <c r="Q13" s="32" t="s">
        <v>36</v>
      </c>
      <c r="R13" s="32" t="s">
        <v>45</v>
      </c>
      <c r="S13" s="32" t="s">
        <v>46</v>
      </c>
      <c r="T13" s="32" t="s">
        <v>47</v>
      </c>
      <c r="U13" s="32" t="s">
        <v>48</v>
      </c>
      <c r="V13" s="32" t="s">
        <v>49</v>
      </c>
      <c r="W13" s="32" t="s">
        <v>50</v>
      </c>
    </row>
    <row r="14" spans="1:23" x14ac:dyDescent="0.45">
      <c r="A14" s="19" t="s">
        <v>40</v>
      </c>
      <c r="B14" s="34" t="s">
        <v>42</v>
      </c>
      <c r="C14" s="25">
        <v>7</v>
      </c>
      <c r="D14" s="17">
        <v>6</v>
      </c>
      <c r="E14" s="19" t="s">
        <v>31</v>
      </c>
      <c r="F14" s="26">
        <f>N4</f>
        <v>712.5</v>
      </c>
      <c r="G14" s="26">
        <f>O4</f>
        <v>1425</v>
      </c>
      <c r="H14" s="27"/>
      <c r="I14" s="27">
        <f>2*J4+L4</f>
        <v>712.5</v>
      </c>
      <c r="J14" s="27">
        <f>3*J4+L4</f>
        <v>890.625</v>
      </c>
      <c r="K14" s="27">
        <f>4*J4+L4</f>
        <v>1068.75</v>
      </c>
      <c r="L14" s="27">
        <f>5*J4+L4</f>
        <v>1246.875</v>
      </c>
      <c r="M14" s="27">
        <f>6*J4+L4</f>
        <v>1425</v>
      </c>
      <c r="N14" s="31"/>
      <c r="O14" s="31"/>
      <c r="P14" s="31"/>
      <c r="Q14" s="31"/>
    </row>
    <row r="15" spans="1:23" x14ac:dyDescent="0.45">
      <c r="A15" s="19" t="s">
        <v>41</v>
      </c>
      <c r="B15" s="18" t="s">
        <v>38</v>
      </c>
      <c r="C15" s="25">
        <v>11</v>
      </c>
      <c r="D15" s="17">
        <v>10</v>
      </c>
      <c r="E15" s="19" t="s">
        <v>31</v>
      </c>
      <c r="F15" s="26">
        <f t="shared" ref="F15:F16" si="7">N5</f>
        <v>712.5</v>
      </c>
      <c r="G15" s="26">
        <f t="shared" ref="G15:G16" si="8">O5</f>
        <v>2137.5</v>
      </c>
      <c r="I15" s="27">
        <f t="shared" ref="I15:I16" si="9">2*J5+L5</f>
        <v>712.5</v>
      </c>
      <c r="J15" s="27">
        <f t="shared" ref="J15:J16" si="10">3*J5+L5</f>
        <v>890.625</v>
      </c>
      <c r="K15" s="27">
        <f t="shared" ref="K15:K16" si="11">4*J5+L5</f>
        <v>1068.75</v>
      </c>
      <c r="L15" s="27">
        <f t="shared" ref="L15:L16" si="12">5*J5+L5</f>
        <v>1246.875</v>
      </c>
      <c r="M15" s="27">
        <f t="shared" ref="M15:M16" si="13">6*J5+L5</f>
        <v>1425</v>
      </c>
      <c r="N15" s="27">
        <f>7*J6+L6</f>
        <v>1603.125</v>
      </c>
      <c r="O15" s="27">
        <f>8*J6+L6</f>
        <v>1781.25</v>
      </c>
      <c r="P15" s="27">
        <f>9*J6+L6</f>
        <v>1959.375</v>
      </c>
      <c r="Q15" s="27">
        <f>10*J6+L6</f>
        <v>2137.5</v>
      </c>
      <c r="R15" s="8"/>
      <c r="S15" s="8"/>
      <c r="T15" s="8"/>
      <c r="U15" s="8"/>
      <c r="V15" s="8"/>
      <c r="W15" s="8"/>
    </row>
    <row r="16" spans="1:23" x14ac:dyDescent="0.45">
      <c r="A16" s="19" t="s">
        <v>43</v>
      </c>
      <c r="B16" s="18" t="s">
        <v>44</v>
      </c>
      <c r="C16" s="25">
        <v>17</v>
      </c>
      <c r="D16" s="17">
        <v>16</v>
      </c>
      <c r="E16" s="19" t="s">
        <v>31</v>
      </c>
      <c r="F16" s="26">
        <f t="shared" si="7"/>
        <v>712.5</v>
      </c>
      <c r="G16" s="26">
        <f t="shared" si="8"/>
        <v>3206.25</v>
      </c>
      <c r="I16" s="27">
        <f t="shared" si="9"/>
        <v>712.5</v>
      </c>
      <c r="J16" s="27">
        <f t="shared" si="10"/>
        <v>890.625</v>
      </c>
      <c r="K16" s="27">
        <f t="shared" si="11"/>
        <v>1068.75</v>
      </c>
      <c r="L16" s="27">
        <f t="shared" si="12"/>
        <v>1246.875</v>
      </c>
      <c r="M16" s="27">
        <f t="shared" si="13"/>
        <v>1425</v>
      </c>
      <c r="N16" s="27">
        <f>7*J6+L6</f>
        <v>1603.125</v>
      </c>
      <c r="O16" s="27">
        <f>8*J6+L6</f>
        <v>1781.25</v>
      </c>
      <c r="P16" s="27">
        <f>9*J6+L6</f>
        <v>1959.375</v>
      </c>
      <c r="Q16" s="27">
        <f>10*J6+L6</f>
        <v>2137.5</v>
      </c>
      <c r="R16" s="27">
        <f>11*J6+L6</f>
        <v>2315.625</v>
      </c>
      <c r="S16" s="27">
        <f>12*J6+L6</f>
        <v>2493.75</v>
      </c>
      <c r="T16" s="27">
        <f>13*J6+L6</f>
        <v>2671.875</v>
      </c>
      <c r="U16" s="27">
        <f>14*J6+L6</f>
        <v>2850</v>
      </c>
      <c r="V16" s="27">
        <f>15*J6+L6</f>
        <v>3028.125</v>
      </c>
      <c r="W16" s="27">
        <f>16*J6+L6</f>
        <v>3206.25</v>
      </c>
    </row>
    <row r="17" spans="1:15" x14ac:dyDescent="0.45">
      <c r="M17" s="15"/>
    </row>
    <row r="18" spans="1:15" x14ac:dyDescent="0.45">
      <c r="A18" s="9" t="s">
        <v>21</v>
      </c>
      <c r="H18" s="12"/>
      <c r="I18" s="12"/>
      <c r="J18" s="12"/>
      <c r="K18" s="12"/>
      <c r="L18" s="12"/>
      <c r="M18" s="12"/>
      <c r="N18" s="12"/>
    </row>
    <row r="19" spans="1:15" x14ac:dyDescent="0.45">
      <c r="A19" s="4" t="s">
        <v>30</v>
      </c>
      <c r="H19" s="12"/>
      <c r="I19" s="12"/>
      <c r="J19" s="12"/>
      <c r="K19" s="12"/>
      <c r="L19" s="12"/>
      <c r="M19" s="12"/>
      <c r="N19" s="12"/>
    </row>
    <row r="20" spans="1:15" x14ac:dyDescent="0.45">
      <c r="A20" s="4" t="s">
        <v>28</v>
      </c>
      <c r="H20" s="12"/>
      <c r="I20" s="12"/>
      <c r="J20" s="12"/>
      <c r="K20" s="12"/>
      <c r="L20" s="12"/>
      <c r="M20" s="12"/>
      <c r="N20" s="12"/>
    </row>
    <row r="21" spans="1:15" x14ac:dyDescent="0.45">
      <c r="A21" s="4" t="s">
        <v>29</v>
      </c>
      <c r="H21" s="11"/>
      <c r="I21" s="11"/>
      <c r="J21" s="11"/>
      <c r="K21" s="11"/>
      <c r="L21" s="11"/>
      <c r="M21" s="11"/>
      <c r="N21" s="11"/>
      <c r="O21" s="11"/>
    </row>
    <row r="22" spans="1:15" x14ac:dyDescent="0.45">
      <c r="A22" s="4" t="s">
        <v>60</v>
      </c>
      <c r="H22" s="12"/>
      <c r="I22" s="11"/>
      <c r="J22" s="11"/>
      <c r="K22" s="11"/>
      <c r="L22" s="11"/>
      <c r="M22" s="11"/>
      <c r="N22" s="11"/>
      <c r="O22" s="10"/>
    </row>
    <row r="23" spans="1:15" ht="6.75" customHeight="1" x14ac:dyDescent="0.45">
      <c r="A23" s="4"/>
      <c r="H23" s="12"/>
      <c r="I23" s="12"/>
      <c r="J23" s="12"/>
      <c r="K23" s="12"/>
      <c r="L23" s="12"/>
      <c r="M23" s="12"/>
      <c r="N23" s="12"/>
    </row>
    <row r="24" spans="1:15" x14ac:dyDescent="0.45">
      <c r="A24" s="4" t="s">
        <v>32</v>
      </c>
      <c r="H24" s="12"/>
      <c r="I24" s="12"/>
      <c r="J24" s="12"/>
      <c r="K24" s="12"/>
      <c r="L24" s="12"/>
      <c r="M24" s="12"/>
      <c r="N24" s="12"/>
    </row>
    <row r="25" spans="1:15" x14ac:dyDescent="0.45">
      <c r="A25" s="4" t="s">
        <v>53</v>
      </c>
    </row>
    <row r="26" spans="1:15" x14ac:dyDescent="0.45">
      <c r="B26" s="35" t="s">
        <v>61</v>
      </c>
    </row>
    <row r="27" spans="1:15" x14ac:dyDescent="0.45">
      <c r="B27" s="35"/>
      <c r="C27" t="s">
        <v>57</v>
      </c>
    </row>
    <row r="28" spans="1:15" x14ac:dyDescent="0.45">
      <c r="B28" s="36" t="s">
        <v>62</v>
      </c>
    </row>
    <row r="29" spans="1:15" x14ac:dyDescent="0.45">
      <c r="B29" s="36"/>
      <c r="C29" t="s">
        <v>59</v>
      </c>
    </row>
    <row r="30" spans="1:15" x14ac:dyDescent="0.45">
      <c r="B30" s="36" t="s">
        <v>54</v>
      </c>
    </row>
    <row r="31" spans="1:15" x14ac:dyDescent="0.45">
      <c r="B31" s="36" t="s">
        <v>55</v>
      </c>
    </row>
  </sheetData>
  <printOptions gridLines="1"/>
  <pageMargins left="0.25" right="0.25" top="0.75" bottom="0.75" header="0.3" footer="0.3"/>
  <pageSetup scale="5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652B8-A444-4CE3-9242-C3B04737FD30}">
  <sheetPr>
    <pageSetUpPr fitToPage="1"/>
  </sheetPr>
  <dimension ref="A1:W31"/>
  <sheetViews>
    <sheetView tabSelected="1" workbookViewId="0">
      <selection activeCell="B28" sqref="B28"/>
    </sheetView>
  </sheetViews>
  <sheetFormatPr defaultRowHeight="14.25" x14ac:dyDescent="0.45"/>
  <cols>
    <col min="1" max="1" width="24.9296875" customWidth="1"/>
    <col min="2" max="2" width="12.19921875" customWidth="1"/>
    <col min="4" max="4" width="12.3984375" customWidth="1"/>
    <col min="5" max="5" width="11.1328125" customWidth="1"/>
    <col min="8" max="8" width="7.46484375" customWidth="1"/>
  </cols>
  <sheetData>
    <row r="1" spans="1:23" x14ac:dyDescent="0.45">
      <c r="A1" s="13" t="s">
        <v>22</v>
      </c>
    </row>
    <row r="2" spans="1:23" x14ac:dyDescent="0.45">
      <c r="A2" s="1" t="s">
        <v>64</v>
      </c>
      <c r="B2" s="2"/>
      <c r="C2" s="1"/>
      <c r="D2" s="1"/>
      <c r="E2" s="1"/>
      <c r="F2" s="1"/>
      <c r="G2" s="1"/>
      <c r="H2" s="1"/>
      <c r="I2" s="1"/>
      <c r="J2" s="1"/>
      <c r="K2" s="2"/>
      <c r="L2" s="2"/>
      <c r="M2" s="2"/>
      <c r="N2" s="2"/>
      <c r="O2" s="2"/>
    </row>
    <row r="3" spans="1:23" ht="39.75" x14ac:dyDescent="0.45">
      <c r="A3" s="3" t="s">
        <v>0</v>
      </c>
      <c r="B3" s="3" t="s">
        <v>1</v>
      </c>
      <c r="C3" s="3" t="s">
        <v>2</v>
      </c>
      <c r="D3" s="3" t="s">
        <v>3</v>
      </c>
      <c r="E3" s="3" t="s">
        <v>4</v>
      </c>
      <c r="F3" s="3" t="s">
        <v>5</v>
      </c>
      <c r="G3" s="3" t="s">
        <v>6</v>
      </c>
      <c r="H3" s="3" t="s">
        <v>7</v>
      </c>
      <c r="I3" s="3" t="s">
        <v>8</v>
      </c>
      <c r="J3" s="3" t="s">
        <v>9</v>
      </c>
      <c r="K3" s="3" t="s">
        <v>24</v>
      </c>
      <c r="L3" s="3" t="s">
        <v>10</v>
      </c>
      <c r="M3" s="3" t="s">
        <v>11</v>
      </c>
      <c r="N3" s="3" t="s">
        <v>12</v>
      </c>
      <c r="O3" s="3" t="s">
        <v>13</v>
      </c>
    </row>
    <row r="4" spans="1:23" x14ac:dyDescent="0.45">
      <c r="A4" s="19" t="s">
        <v>40</v>
      </c>
      <c r="B4" s="34" t="s">
        <v>42</v>
      </c>
      <c r="C4" s="17">
        <v>6</v>
      </c>
      <c r="D4" s="19" t="s">
        <v>31</v>
      </c>
      <c r="E4" s="20">
        <v>110</v>
      </c>
      <c r="F4" s="19">
        <f t="shared" ref="F4" si="0">(E4*0.15)+E4</f>
        <v>126.5</v>
      </c>
      <c r="G4" s="29">
        <f t="shared" ref="G4:G6" si="1">F4/1</f>
        <v>126.5</v>
      </c>
      <c r="H4" s="20">
        <v>61</v>
      </c>
      <c r="I4" s="29">
        <f t="shared" ref="I4" si="2">(G4+H4)</f>
        <v>187.5</v>
      </c>
      <c r="J4" s="22">
        <f t="shared" ref="J4:J5" si="3">I4*M4</f>
        <v>187.5</v>
      </c>
      <c r="K4" s="29">
        <v>375</v>
      </c>
      <c r="L4" s="29">
        <f t="shared" ref="L4:L6" si="4">K4*M4</f>
        <v>375</v>
      </c>
      <c r="M4" s="21">
        <v>1</v>
      </c>
      <c r="N4" s="23">
        <f t="shared" ref="N4" si="5">(2*$J4)+$L4</f>
        <v>750</v>
      </c>
      <c r="O4" s="23">
        <f t="shared" ref="O4" si="6">($C4*$J4)+$L4</f>
        <v>1500</v>
      </c>
    </row>
    <row r="5" spans="1:23" x14ac:dyDescent="0.45">
      <c r="A5" s="19" t="s">
        <v>41</v>
      </c>
      <c r="B5" s="18" t="s">
        <v>39</v>
      </c>
      <c r="C5" s="17">
        <v>10</v>
      </c>
      <c r="D5" s="19" t="s">
        <v>31</v>
      </c>
      <c r="E5" s="20">
        <v>110</v>
      </c>
      <c r="F5" s="23">
        <f>(E5*0.15)+E5</f>
        <v>126.5</v>
      </c>
      <c r="G5" s="29">
        <f t="shared" si="1"/>
        <v>126.5</v>
      </c>
      <c r="H5" s="20">
        <v>61</v>
      </c>
      <c r="I5" s="29">
        <f>(G5+H5)</f>
        <v>187.5</v>
      </c>
      <c r="J5" s="22">
        <f t="shared" si="3"/>
        <v>187.5</v>
      </c>
      <c r="K5" s="29">
        <v>375</v>
      </c>
      <c r="L5" s="29">
        <f t="shared" si="4"/>
        <v>375</v>
      </c>
      <c r="M5" s="21">
        <v>1</v>
      </c>
      <c r="N5" s="23">
        <f>(2*$J5)+$L5</f>
        <v>750</v>
      </c>
      <c r="O5" s="23">
        <f>($C5*$J5)+$L5</f>
        <v>2250</v>
      </c>
    </row>
    <row r="6" spans="1:23" x14ac:dyDescent="0.45">
      <c r="A6" s="19" t="s">
        <v>43</v>
      </c>
      <c r="B6" s="18" t="s">
        <v>44</v>
      </c>
      <c r="C6" s="17">
        <v>16</v>
      </c>
      <c r="D6" s="19" t="s">
        <v>31</v>
      </c>
      <c r="E6" s="20">
        <v>110</v>
      </c>
      <c r="F6" s="19">
        <f>(E6*0.15)+E6</f>
        <v>126.5</v>
      </c>
      <c r="G6" s="29">
        <f t="shared" si="1"/>
        <v>126.5</v>
      </c>
      <c r="H6" s="20">
        <v>61</v>
      </c>
      <c r="I6" s="29">
        <f>(G6+H6)</f>
        <v>187.5</v>
      </c>
      <c r="J6" s="22">
        <f>I6*M6</f>
        <v>187.5</v>
      </c>
      <c r="K6" s="29">
        <v>375</v>
      </c>
      <c r="L6" s="29">
        <f t="shared" si="4"/>
        <v>375</v>
      </c>
      <c r="M6" s="21">
        <v>1</v>
      </c>
      <c r="N6" s="28">
        <f>(2*$J6)+$L6</f>
        <v>750</v>
      </c>
      <c r="O6" s="33">
        <f>($C6*$J6)+$L6</f>
        <v>3375</v>
      </c>
    </row>
    <row r="7" spans="1:23" x14ac:dyDescent="0.45">
      <c r="E7" s="10"/>
      <c r="G7" s="5"/>
      <c r="H7" s="10"/>
      <c r="I7" s="5"/>
      <c r="J7" s="6"/>
      <c r="N7" s="7"/>
      <c r="O7" s="7"/>
    </row>
    <row r="8" spans="1:23" x14ac:dyDescent="0.45">
      <c r="A8" s="19"/>
      <c r="B8" s="16"/>
      <c r="C8" s="16"/>
      <c r="D8" s="16"/>
    </row>
    <row r="9" spans="1:23" x14ac:dyDescent="0.45">
      <c r="C9" s="10"/>
      <c r="E9" s="10"/>
      <c r="G9" s="5"/>
      <c r="H9" s="10"/>
      <c r="I9" s="5"/>
      <c r="J9" s="6"/>
      <c r="N9" s="7"/>
      <c r="O9" s="7"/>
    </row>
    <row r="10" spans="1:23" x14ac:dyDescent="0.45">
      <c r="A10" s="13" t="s">
        <v>23</v>
      </c>
    </row>
    <row r="11" spans="1:23" x14ac:dyDescent="0.45">
      <c r="A11" s="1" t="s">
        <v>64</v>
      </c>
      <c r="B11" s="2"/>
      <c r="C11" s="2"/>
      <c r="D11" s="2"/>
      <c r="E11" s="2"/>
      <c r="F11" s="2"/>
      <c r="G11" s="2"/>
      <c r="H11" s="2"/>
      <c r="I11" s="2"/>
      <c r="J11" s="2"/>
      <c r="K11" s="2"/>
      <c r="L11" s="2"/>
      <c r="M11" s="2"/>
    </row>
    <row r="12" spans="1:23" x14ac:dyDescent="0.45">
      <c r="F12" s="10" t="s">
        <v>25</v>
      </c>
      <c r="G12" s="10" t="s">
        <v>27</v>
      </c>
      <c r="I12" s="4"/>
    </row>
    <row r="13" spans="1:23" x14ac:dyDescent="0.45">
      <c r="A13" s="3" t="s">
        <v>0</v>
      </c>
      <c r="B13" s="3" t="s">
        <v>1</v>
      </c>
      <c r="C13" s="10" t="s">
        <v>14</v>
      </c>
      <c r="D13" s="10" t="s">
        <v>15</v>
      </c>
      <c r="E13" t="s">
        <v>3</v>
      </c>
      <c r="F13" s="10" t="s">
        <v>26</v>
      </c>
      <c r="G13" s="10" t="s">
        <v>26</v>
      </c>
      <c r="I13" s="32" t="s">
        <v>16</v>
      </c>
      <c r="J13" s="32" t="s">
        <v>17</v>
      </c>
      <c r="K13" s="32" t="s">
        <v>18</v>
      </c>
      <c r="L13" s="32" t="s">
        <v>19</v>
      </c>
      <c r="M13" s="32" t="s">
        <v>20</v>
      </c>
      <c r="N13" s="32" t="s">
        <v>33</v>
      </c>
      <c r="O13" s="32" t="s">
        <v>34</v>
      </c>
      <c r="P13" s="32" t="s">
        <v>35</v>
      </c>
      <c r="Q13" s="32" t="s">
        <v>36</v>
      </c>
      <c r="R13" s="32" t="s">
        <v>45</v>
      </c>
      <c r="S13" s="32" t="s">
        <v>46</v>
      </c>
      <c r="T13" s="32" t="s">
        <v>47</v>
      </c>
      <c r="U13" s="32" t="s">
        <v>48</v>
      </c>
      <c r="V13" s="32" t="s">
        <v>49</v>
      </c>
      <c r="W13" s="32" t="s">
        <v>50</v>
      </c>
    </row>
    <row r="14" spans="1:23" x14ac:dyDescent="0.45">
      <c r="A14" s="19" t="s">
        <v>40</v>
      </c>
      <c r="B14" s="34" t="s">
        <v>42</v>
      </c>
      <c r="C14" s="25">
        <v>7</v>
      </c>
      <c r="D14" s="17">
        <v>6</v>
      </c>
      <c r="E14" s="19" t="s">
        <v>31</v>
      </c>
      <c r="F14" s="26">
        <f>N4</f>
        <v>750</v>
      </c>
      <c r="G14" s="26">
        <f>O4</f>
        <v>1500</v>
      </c>
      <c r="H14" s="27"/>
      <c r="I14" s="27">
        <f>2*J4+L4</f>
        <v>750</v>
      </c>
      <c r="J14" s="27">
        <f>3*J4+L4</f>
        <v>937.5</v>
      </c>
      <c r="K14" s="27">
        <f>4*J4+L4</f>
        <v>1125</v>
      </c>
      <c r="L14" s="27">
        <f>5*J4+L4</f>
        <v>1312.5</v>
      </c>
      <c r="M14" s="27">
        <f>6*J4+L4</f>
        <v>1500</v>
      </c>
      <c r="N14" s="31"/>
      <c r="O14" s="31"/>
      <c r="P14" s="31"/>
      <c r="Q14" s="31"/>
    </row>
    <row r="15" spans="1:23" x14ac:dyDescent="0.45">
      <c r="A15" s="19" t="s">
        <v>41</v>
      </c>
      <c r="B15" s="18" t="s">
        <v>38</v>
      </c>
      <c r="C15" s="25">
        <v>11</v>
      </c>
      <c r="D15" s="17">
        <v>10</v>
      </c>
      <c r="E15" s="19" t="s">
        <v>31</v>
      </c>
      <c r="F15" s="26">
        <f t="shared" ref="F15:G16" si="7">N5</f>
        <v>750</v>
      </c>
      <c r="G15" s="26">
        <f t="shared" si="7"/>
        <v>2250</v>
      </c>
      <c r="I15" s="27">
        <f t="shared" ref="I15:I16" si="8">2*J5+L5</f>
        <v>750</v>
      </c>
      <c r="J15" s="27">
        <f t="shared" ref="J15:J16" si="9">3*J5+L5</f>
        <v>937.5</v>
      </c>
      <c r="K15" s="27">
        <f t="shared" ref="K15:K16" si="10">4*J5+L5</f>
        <v>1125</v>
      </c>
      <c r="L15" s="27">
        <f t="shared" ref="L15:L16" si="11">5*J5+L5</f>
        <v>1312.5</v>
      </c>
      <c r="M15" s="27">
        <f t="shared" ref="M15:M16" si="12">6*J5+L5</f>
        <v>1500</v>
      </c>
      <c r="N15" s="27">
        <f>7*J6+L6</f>
        <v>1687.5</v>
      </c>
      <c r="O15" s="27">
        <f>8*J6+L6</f>
        <v>1875</v>
      </c>
      <c r="P15" s="27">
        <f>9*J6+L6</f>
        <v>2062.5</v>
      </c>
      <c r="Q15" s="27">
        <f>10*J6+L6</f>
        <v>2250</v>
      </c>
      <c r="R15" s="8"/>
      <c r="S15" s="8"/>
      <c r="T15" s="8"/>
      <c r="U15" s="8"/>
      <c r="V15" s="8"/>
      <c r="W15" s="8"/>
    </row>
    <row r="16" spans="1:23" x14ac:dyDescent="0.45">
      <c r="A16" s="19" t="s">
        <v>43</v>
      </c>
      <c r="B16" s="18" t="s">
        <v>44</v>
      </c>
      <c r="C16" s="25">
        <v>17</v>
      </c>
      <c r="D16" s="17">
        <v>16</v>
      </c>
      <c r="E16" s="19" t="s">
        <v>31</v>
      </c>
      <c r="F16" s="26">
        <f t="shared" si="7"/>
        <v>750</v>
      </c>
      <c r="G16" s="26">
        <f t="shared" si="7"/>
        <v>3375</v>
      </c>
      <c r="I16" s="27">
        <f t="shared" si="8"/>
        <v>750</v>
      </c>
      <c r="J16" s="27">
        <f t="shared" si="9"/>
        <v>937.5</v>
      </c>
      <c r="K16" s="27">
        <f t="shared" si="10"/>
        <v>1125</v>
      </c>
      <c r="L16" s="27">
        <f t="shared" si="11"/>
        <v>1312.5</v>
      </c>
      <c r="M16" s="27">
        <f t="shared" si="12"/>
        <v>1500</v>
      </c>
      <c r="N16" s="27">
        <f>7*J6+L6</f>
        <v>1687.5</v>
      </c>
      <c r="O16" s="27">
        <f>8*J6+L6</f>
        <v>1875</v>
      </c>
      <c r="P16" s="27">
        <f>9*J6+L6</f>
        <v>2062.5</v>
      </c>
      <c r="Q16" s="27">
        <f>10*J6+L6</f>
        <v>2250</v>
      </c>
      <c r="R16" s="27">
        <f>11*J6+L6</f>
        <v>2437.5</v>
      </c>
      <c r="S16" s="27">
        <f>12*J6+L6</f>
        <v>2625</v>
      </c>
      <c r="T16" s="27">
        <f>13*J6+L6</f>
        <v>2812.5</v>
      </c>
      <c r="U16" s="27">
        <f>14*J6+L6</f>
        <v>3000</v>
      </c>
      <c r="V16" s="27">
        <f>15*J6+L6</f>
        <v>3187.5</v>
      </c>
      <c r="W16" s="27">
        <f>16*J6+L6</f>
        <v>3375</v>
      </c>
    </row>
    <row r="17" spans="1:15" x14ac:dyDescent="0.45">
      <c r="M17" s="15"/>
    </row>
    <row r="18" spans="1:15" x14ac:dyDescent="0.45">
      <c r="A18" s="9" t="s">
        <v>21</v>
      </c>
      <c r="H18" s="12"/>
      <c r="I18" s="12"/>
      <c r="J18" s="12"/>
      <c r="K18" s="12"/>
      <c r="L18" s="12"/>
      <c r="M18" s="12"/>
      <c r="N18" s="12"/>
    </row>
    <row r="19" spans="1:15" x14ac:dyDescent="0.45">
      <c r="A19" s="4" t="s">
        <v>30</v>
      </c>
      <c r="H19" s="12"/>
      <c r="I19" s="12"/>
      <c r="J19" s="12"/>
      <c r="K19" s="12"/>
      <c r="L19" s="12"/>
      <c r="M19" s="12"/>
      <c r="N19" s="12"/>
    </row>
    <row r="20" spans="1:15" x14ac:dyDescent="0.45">
      <c r="A20" s="4" t="s">
        <v>28</v>
      </c>
      <c r="H20" s="12"/>
      <c r="I20" s="12"/>
      <c r="J20" s="12"/>
      <c r="K20" s="12"/>
      <c r="L20" s="12"/>
      <c r="M20" s="12"/>
      <c r="N20" s="12"/>
    </row>
    <row r="21" spans="1:15" x14ac:dyDescent="0.45">
      <c r="A21" s="4" t="s">
        <v>29</v>
      </c>
      <c r="H21" s="11"/>
      <c r="I21" s="11"/>
      <c r="J21" s="11"/>
      <c r="K21" s="11"/>
      <c r="L21" s="11"/>
      <c r="M21" s="11"/>
      <c r="N21" s="11"/>
      <c r="O21" s="11"/>
    </row>
    <row r="22" spans="1:15" x14ac:dyDescent="0.45">
      <c r="A22" s="4" t="s">
        <v>65</v>
      </c>
      <c r="H22" s="12"/>
      <c r="I22" s="11"/>
      <c r="J22" s="11"/>
      <c r="K22" s="11"/>
      <c r="L22" s="11"/>
      <c r="M22" s="11"/>
      <c r="N22" s="11"/>
      <c r="O22" s="10"/>
    </row>
    <row r="23" spans="1:15" ht="6.75" customHeight="1" x14ac:dyDescent="0.45">
      <c r="A23" s="4"/>
      <c r="H23" s="12"/>
      <c r="I23" s="12"/>
      <c r="J23" s="12"/>
      <c r="K23" s="12"/>
      <c r="L23" s="12"/>
      <c r="M23" s="12"/>
      <c r="N23" s="12"/>
    </row>
    <row r="24" spans="1:15" x14ac:dyDescent="0.45">
      <c r="A24" s="4" t="s">
        <v>32</v>
      </c>
      <c r="H24" s="12"/>
      <c r="I24" s="12"/>
      <c r="J24" s="12"/>
      <c r="K24" s="12"/>
      <c r="L24" s="12"/>
      <c r="M24" s="12"/>
      <c r="N24" s="12"/>
    </row>
    <row r="25" spans="1:15" x14ac:dyDescent="0.45">
      <c r="A25" s="4" t="s">
        <v>53</v>
      </c>
    </row>
    <row r="26" spans="1:15" x14ac:dyDescent="0.45">
      <c r="B26" s="35" t="s">
        <v>66</v>
      </c>
    </row>
    <row r="27" spans="1:15" x14ac:dyDescent="0.45">
      <c r="B27" s="35"/>
      <c r="C27" t="s">
        <v>57</v>
      </c>
    </row>
    <row r="28" spans="1:15" x14ac:dyDescent="0.45">
      <c r="B28" s="36" t="s">
        <v>67</v>
      </c>
    </row>
    <row r="29" spans="1:15" x14ac:dyDescent="0.45">
      <c r="B29" s="36"/>
      <c r="C29" t="s">
        <v>59</v>
      </c>
    </row>
    <row r="30" spans="1:15" x14ac:dyDescent="0.45">
      <c r="B30" s="36" t="s">
        <v>54</v>
      </c>
    </row>
    <row r="31" spans="1:15" x14ac:dyDescent="0.45">
      <c r="B31" s="36" t="s">
        <v>55</v>
      </c>
    </row>
  </sheetData>
  <pageMargins left="0.25" right="0.25"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Jr &amp; Sr Adjusted</vt:lpstr>
      <vt:lpstr>Coach </vt:lpstr>
      <vt:lpstr>Officials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wayne</dc:creator>
  <cp:lastModifiedBy>Tom Hasz</cp:lastModifiedBy>
  <cp:lastPrinted>2021-04-07T20:53:04Z</cp:lastPrinted>
  <dcterms:created xsi:type="dcterms:W3CDTF">2010-01-04T20:16:12Z</dcterms:created>
  <dcterms:modified xsi:type="dcterms:W3CDTF">2021-04-07T20:53:09Z</dcterms:modified>
</cp:coreProperties>
</file>