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https://d.docs.live.net/a33803c090aef45f/Documents/Gulf Swimming/"/>
    </mc:Choice>
  </mc:AlternateContent>
  <xr:revisionPtr revIDLastSave="2" documentId="8_{6CE83D6A-E008-4C94-94DE-DDEFF8D712CC}" xr6:coauthVersionLast="46" xr6:coauthVersionMax="46" xr10:uidLastSave="{377E3279-8128-4DAF-B2E2-50A2A9D9EAD9}"/>
  <bookViews>
    <workbookView xWindow="-98" yWindow="-98" windowWidth="22695" windowHeight="14595" xr2:uid="{00000000-000D-0000-FFFF-FFFF00000000}"/>
  </bookViews>
  <sheets>
    <sheet name="Jr &amp; Sr Adjusted" sheetId="2" r:id="rId1"/>
  </sheets>
  <calcPr calcId="191029"/>
</workbook>
</file>

<file path=xl/calcChain.xml><?xml version="1.0" encoding="utf-8"?>
<calcChain xmlns="http://schemas.openxmlformats.org/spreadsheetml/2006/main">
  <c r="K30" i="2" l="1"/>
  <c r="J30" i="2"/>
  <c r="I30" i="2"/>
  <c r="G28" i="2"/>
  <c r="L12" i="2"/>
  <c r="F12" i="2"/>
  <c r="G12" i="2"/>
  <c r="I12" i="2" s="1"/>
  <c r="J12" i="2" s="1"/>
  <c r="P12" i="2" s="1"/>
  <c r="G30" i="2" s="1"/>
  <c r="F14" i="2"/>
  <c r="G14" i="2" s="1"/>
  <c r="I14" i="2" s="1"/>
  <c r="J14" i="2" s="1"/>
  <c r="F13" i="2"/>
  <c r="G13" i="2" s="1"/>
  <c r="I13" i="2" s="1"/>
  <c r="J13" i="2" s="1"/>
  <c r="F11" i="2"/>
  <c r="G11" i="2" s="1"/>
  <c r="I11" i="2" s="1"/>
  <c r="J11" i="2" s="1"/>
  <c r="F9" i="2"/>
  <c r="G9" i="2"/>
  <c r="I9" i="2" s="1"/>
  <c r="J9" i="2" s="1"/>
  <c r="L14" i="2"/>
  <c r="L13" i="2"/>
  <c r="L11" i="2"/>
  <c r="L9" i="2"/>
  <c r="L7" i="2"/>
  <c r="L8" i="2"/>
  <c r="F7" i="2"/>
  <c r="G7" i="2" s="1"/>
  <c r="I7" i="2" s="1"/>
  <c r="J7" i="2" s="1"/>
  <c r="F8" i="2"/>
  <c r="G8" i="2" s="1"/>
  <c r="I8" i="2" s="1"/>
  <c r="J8" i="2" s="1"/>
  <c r="L26" i="2" s="1"/>
  <c r="L6" i="2"/>
  <c r="F6" i="2"/>
  <c r="G6" i="2" s="1"/>
  <c r="I6" i="2" s="1"/>
  <c r="J6" i="2" s="1"/>
  <c r="N30" i="2" l="1"/>
  <c r="L30" i="2"/>
  <c r="O12" i="2"/>
  <c r="L27" i="2"/>
  <c r="K27" i="2"/>
  <c r="J27" i="2"/>
  <c r="P9" i="2"/>
  <c r="G27" i="2" s="1"/>
  <c r="O9" i="2"/>
  <c r="F27" i="2" s="1"/>
  <c r="I27" i="2"/>
  <c r="K32" i="2"/>
  <c r="L32" i="2"/>
  <c r="N32" i="2"/>
  <c r="I32" i="2"/>
  <c r="J32" i="2"/>
  <c r="F28" i="2" l="1"/>
  <c r="F30" i="2"/>
  <c r="L25" i="2" l="1"/>
  <c r="P7" i="2"/>
  <c r="G25" i="2" s="1"/>
  <c r="O7" i="2"/>
  <c r="F25" i="2" s="1"/>
  <c r="K25" i="2"/>
  <c r="J25" i="2"/>
  <c r="N25" i="2"/>
  <c r="I25" i="2"/>
  <c r="K26" i="2" l="1"/>
  <c r="I24" i="2"/>
  <c r="L29" i="2" l="1"/>
  <c r="J29" i="2"/>
  <c r="I29" i="2"/>
  <c r="K29" i="2"/>
  <c r="O8" i="2"/>
  <c r="F26" i="2" s="1"/>
  <c r="P8" i="2"/>
  <c r="G26" i="2" s="1"/>
  <c r="J26" i="2"/>
  <c r="I26" i="2"/>
  <c r="L31" i="2"/>
  <c r="K31" i="2"/>
  <c r="J31" i="2"/>
  <c r="I31" i="2"/>
  <c r="N31" i="2"/>
  <c r="O14" i="2"/>
  <c r="F32" i="2" s="1"/>
  <c r="P11" i="2"/>
  <c r="G29" i="2" s="1"/>
  <c r="O11" i="2"/>
  <c r="F29" i="2" s="1"/>
  <c r="P13" i="2"/>
  <c r="G31" i="2" s="1"/>
  <c r="O13" i="2"/>
  <c r="F31" i="2" s="1"/>
  <c r="N24" i="2"/>
  <c r="L24" i="2"/>
  <c r="P6" i="2"/>
  <c r="G24" i="2" s="1"/>
  <c r="K24" i="2"/>
  <c r="O6" i="2"/>
  <c r="F24" i="2" s="1"/>
  <c r="P14" i="2"/>
  <c r="G32" i="2" s="1"/>
  <c r="J24" i="2"/>
</calcChain>
</file>

<file path=xl/sharedStrings.xml><?xml version="1.0" encoding="utf-8"?>
<sst xmlns="http://schemas.openxmlformats.org/spreadsheetml/2006/main" count="129" uniqueCount="89">
  <si>
    <t>MEETS</t>
  </si>
  <si>
    <t>DATES</t>
  </si>
  <si>
    <t>TOTAL NIGHTS</t>
  </si>
  <si>
    <t>LOCATION</t>
  </si>
  <si>
    <t>LODGING</t>
  </si>
  <si>
    <t>ADD TAX</t>
  </si>
  <si>
    <t>DOUBLE</t>
  </si>
  <si>
    <t>M&amp;I</t>
  </si>
  <si>
    <t>DAILY TOTAL</t>
  </si>
  <si>
    <t>NET DAILY TOTAL</t>
  </si>
  <si>
    <t>NET AIRFARE</t>
  </si>
  <si>
    <t xml:space="preserve">% </t>
  </si>
  <si>
    <t>MIN TOTAL</t>
  </si>
  <si>
    <t>MAX TOTAL</t>
  </si>
  <si>
    <t>Orlando, FL</t>
  </si>
  <si>
    <t>TOTAL DAYS</t>
  </si>
  <si>
    <t>NIGHTS</t>
  </si>
  <si>
    <t>2 nights</t>
  </si>
  <si>
    <t>3 nights</t>
  </si>
  <si>
    <t>4 nights</t>
  </si>
  <si>
    <t>5 nights</t>
  </si>
  <si>
    <t>6 nights</t>
  </si>
  <si>
    <t>NOTES:</t>
  </si>
  <si>
    <t>Example: If a swimmer swims on day 2 and day 4, the reimbursement will be for 5 days, 4 nights.</t>
  </si>
  <si>
    <t>CALCULATIONS</t>
  </si>
  <si>
    <t>REIMBURSEMENTS</t>
  </si>
  <si>
    <r>
      <t>AIRFARE</t>
    </r>
    <r>
      <rPr>
        <b/>
        <sz val="10"/>
        <rFont val="Calibri"/>
        <family val="2"/>
      </rPr>
      <t>*</t>
    </r>
  </si>
  <si>
    <t>MIN</t>
  </si>
  <si>
    <t>TOTAL</t>
  </si>
  <si>
    <t>MAX</t>
  </si>
  <si>
    <t xml:space="preserve">MIN TOTAL is three days, two nights for swimming one event. Counts one day before 1st event 1 day after last event.  </t>
  </si>
  <si>
    <t>MAX TOTAL is for swimming on the first and last day. Counts one day before 1st event and 1 day after last event.</t>
  </si>
  <si>
    <t xml:space="preserve">Swimmer will only be reimbursed for one day before 1st event to one day after last event based on lodging nights.  </t>
  </si>
  <si>
    <t>NCSA Juniors</t>
  </si>
  <si>
    <t>Open Water Nat</t>
  </si>
  <si>
    <t>NCSA LC Juniors</t>
  </si>
  <si>
    <t>Futures</t>
  </si>
  <si>
    <t>SC (Winter) Senior Nationals</t>
  </si>
  <si>
    <t xml:space="preserve">MIN TOTAL for Trials is three days, two nights for swimming one event or four days and three nights if arriving two days prior to first event. Counts one or two days before 1st event 1 day after last event.  </t>
  </si>
  <si>
    <t>If National Event is held in the Greater Houston Metropolitan Area  –  No Reimbursement for those swimmers residing in the Greater Houston Metro Area.</t>
  </si>
  <si>
    <t>If National Event is held in the Bryan-College Station Metropolitan Area  –  No Reimbursement for those swimmers residing in the Bryan-College Station Metro Area.</t>
  </si>
  <si>
    <r>
      <t>1.</t>
    </r>
    <r>
      <rPr>
        <sz val="7"/>
        <color theme="1"/>
        <rFont val="Times New Roman"/>
        <family val="1"/>
      </rPr>
      <t xml:space="preserve">       </t>
    </r>
    <r>
      <rPr>
        <sz val="11"/>
        <color theme="1"/>
        <rFont val="Calibri"/>
        <family val="2"/>
        <scheme val="minor"/>
      </rPr>
      <t>No Hotel Stay, commuting each day. - Roundtrip mileage will be paid at the current year’s IRS mileage rate for each day actually competing at the Meet.  No Per Diem</t>
    </r>
  </si>
  <si>
    <r>
      <t>2.</t>
    </r>
    <r>
      <rPr>
        <sz val="7"/>
        <color theme="1"/>
        <rFont val="Times New Roman"/>
        <family val="1"/>
      </rPr>
      <t xml:space="preserve">       </t>
    </r>
    <r>
      <rPr>
        <sz val="11"/>
        <color theme="1"/>
        <rFont val="Calibri"/>
        <family val="2"/>
        <scheme val="minor"/>
      </rPr>
      <t>With Hotel Stay –</t>
    </r>
  </si>
  <si>
    <r>
      <t>a.</t>
    </r>
    <r>
      <rPr>
        <sz val="7"/>
        <color theme="1"/>
        <rFont val="Times New Roman"/>
        <family val="1"/>
      </rPr>
      <t xml:space="preserve">       </t>
    </r>
    <r>
      <rPr>
        <sz val="11"/>
        <color theme="1"/>
        <rFont val="Calibri"/>
        <family val="2"/>
        <scheme val="minor"/>
      </rPr>
      <t>Only one roundtrip will be allowed.   No airfare calculation.</t>
    </r>
  </si>
  <si>
    <r>
      <t>b.</t>
    </r>
    <r>
      <rPr>
        <sz val="7"/>
        <color theme="1"/>
        <rFont val="Times New Roman"/>
        <family val="1"/>
      </rPr>
      <t xml:space="preserve">      </t>
    </r>
    <r>
      <rPr>
        <sz val="11"/>
        <color theme="1"/>
        <rFont val="Calibri"/>
        <family val="2"/>
        <scheme val="minor"/>
      </rPr>
      <t>Per Diem will only be paid for the number of nights of a required Hotel Stay.  Officials will not receive a per diem.</t>
    </r>
  </si>
  <si>
    <r>
      <t>c.</t>
    </r>
    <r>
      <rPr>
        <sz val="7"/>
        <color theme="1"/>
        <rFont val="Times New Roman"/>
        <family val="1"/>
      </rPr>
      <t xml:space="preserve">       </t>
    </r>
    <r>
      <rPr>
        <sz val="11"/>
        <color theme="1"/>
        <rFont val="Calibri"/>
        <family val="2"/>
        <scheme val="minor"/>
      </rPr>
      <t>Hotel and Per Diem will be calculated using our current Meet Reimbursement formula, using the GSA per diem tables for the year and location of the Meet.</t>
    </r>
  </si>
  <si>
    <r>
      <rPr>
        <sz val="11"/>
        <color theme="1"/>
        <rFont val="Calibri"/>
        <family val="2"/>
      </rPr>
      <t>**</t>
    </r>
    <r>
      <rPr>
        <sz val="11"/>
        <color theme="1"/>
        <rFont val="Calibri"/>
        <family val="2"/>
        <scheme val="minor"/>
      </rPr>
      <t>For those swimmers competing in a National Level Meet outside their Metro Area but within the Gulf LSC:</t>
    </r>
  </si>
  <si>
    <t>SC (Winter) Juniors  West</t>
  </si>
  <si>
    <t>St Petersburg, FL</t>
  </si>
  <si>
    <t>ATHLETE REIMBURSEMENT FOR NATIONAL MEETS FROM 1/1/2020 TO 12/31/2020</t>
  </si>
  <si>
    <t>GENERAL TRAVEL WITHIN THE GULF SWIMMING LSC</t>
  </si>
  <si>
    <t>The following guidelines will apply when conducting Gulf Business within the LSC.</t>
  </si>
  <si>
    <r>
      <t>2.</t>
    </r>
    <r>
      <rPr>
        <sz val="7"/>
        <color theme="1"/>
        <rFont val="Times New Roman"/>
        <family val="1"/>
      </rPr>
      <t xml:space="preserve">     </t>
    </r>
    <r>
      <rPr>
        <sz val="10"/>
        <color theme="1"/>
        <rFont val="Arial"/>
        <family val="2"/>
      </rPr>
      <t>Mileage reimbursement will be available when traveling on Gulf Business when attending special meetings or when traveling is required to carry out assigned duties.</t>
    </r>
  </si>
  <si>
    <r>
      <t>3.</t>
    </r>
    <r>
      <rPr>
        <sz val="7"/>
        <color theme="1"/>
        <rFont val="Times New Roman"/>
        <family val="1"/>
      </rPr>
      <t xml:space="preserve">     </t>
    </r>
    <r>
      <rPr>
        <sz val="10"/>
        <color theme="1"/>
        <rFont val="Arial"/>
        <family val="2"/>
      </rPr>
      <t xml:space="preserve">No mileage reimbursements will be made if the person is receiving a stipend from Gulf Swimming for the event. </t>
    </r>
  </si>
  <si>
    <r>
      <t>4.</t>
    </r>
    <r>
      <rPr>
        <sz val="7"/>
        <color theme="1"/>
        <rFont val="Times New Roman"/>
        <family val="1"/>
      </rPr>
      <t xml:space="preserve">     </t>
    </r>
    <r>
      <rPr>
        <sz val="10"/>
        <color theme="1"/>
        <rFont val="Arial"/>
        <family val="2"/>
      </rPr>
      <t>If the meeting is a breakfast or lunch meeting, reasonable meal expenses will be approved.</t>
    </r>
  </si>
  <si>
    <r>
      <t>5.</t>
    </r>
    <r>
      <rPr>
        <sz val="7"/>
        <color theme="1"/>
        <rFont val="Times New Roman"/>
        <family val="1"/>
      </rPr>
      <t xml:space="preserve">     </t>
    </r>
    <r>
      <rPr>
        <sz val="10"/>
        <color theme="1"/>
        <rFont val="Arial"/>
        <family val="2"/>
      </rPr>
      <t>No meal reimbursement or Gulf per diem will be available when traveling to USA Swimming workshops where a per diem is given by USA Swimming.</t>
    </r>
  </si>
  <si>
    <r>
      <t>1.</t>
    </r>
    <r>
      <rPr>
        <sz val="7"/>
        <color theme="1"/>
        <rFont val="Times New Roman"/>
        <family val="1"/>
      </rPr>
      <t xml:space="preserve">     </t>
    </r>
    <r>
      <rPr>
        <sz val="10"/>
        <color theme="1"/>
        <rFont val="Arial"/>
        <family val="2"/>
      </rPr>
      <t xml:space="preserve">No reimbursement when attending Gulf Swimming scheduled meetings, i.e. Board of Directors, House of Delegates and regular TPC meetings or </t>
    </r>
    <r>
      <rPr>
        <sz val="10"/>
        <color rgb="FFFF0000"/>
        <rFont val="Arial"/>
        <family val="2"/>
      </rPr>
      <t>any Swim Meet</t>
    </r>
    <r>
      <rPr>
        <sz val="10"/>
        <color theme="1"/>
        <rFont val="Arial"/>
        <family val="2"/>
      </rPr>
      <t xml:space="preserve"> unless included on Athlete Meet Reimbursements.</t>
    </r>
  </si>
  <si>
    <t>Southern Zone Sr Meet</t>
  </si>
  <si>
    <t>Olympic Trials</t>
  </si>
  <si>
    <t>7 nights</t>
  </si>
  <si>
    <t>8 nights</t>
  </si>
  <si>
    <t>9 nights</t>
  </si>
  <si>
    <t>10 nights</t>
  </si>
  <si>
    <t xml:space="preserve">2021 ATHLETE REIMBURSEMENTS </t>
  </si>
  <si>
    <t>ATHLETE REIMBURSEMENT FOR NATIONAL MEETS FROM 1/1/2021 TO 12/31/2021</t>
  </si>
  <si>
    <t>Ft Myers Beach, FL</t>
  </si>
  <si>
    <t>4/16-18/2021</t>
  </si>
  <si>
    <t>3/16-20/2021</t>
  </si>
  <si>
    <t>ICSA</t>
  </si>
  <si>
    <t>3/23-27/2021</t>
  </si>
  <si>
    <t xml:space="preserve">See separate Olympic Trial Reimbursements </t>
  </si>
  <si>
    <t>Speedo Summer Invitational ( Jr &amp; US Open)</t>
  </si>
  <si>
    <t>8/3-7/2021</t>
  </si>
  <si>
    <t>7/28-31/2021</t>
  </si>
  <si>
    <t>Huntsville, AL</t>
  </si>
  <si>
    <t>TYR 18 &amp; U Spring Cup</t>
  </si>
  <si>
    <t>4/29-5/2/2021</t>
  </si>
  <si>
    <t>Des Moines, IA</t>
  </si>
  <si>
    <t>8/10-14/2021</t>
  </si>
  <si>
    <t>Per Gulf Swimmings Rules &amp; Regulations</t>
  </si>
  <si>
    <t>Irvine, CA</t>
  </si>
  <si>
    <t>7/27-31/2021</t>
  </si>
  <si>
    <t>Irvine, CA  ???</t>
  </si>
  <si>
    <t>Fargo, ND</t>
  </si>
  <si>
    <t>Flower Mound, TX</t>
  </si>
  <si>
    <t>ISCA Summer Sr Championships</t>
  </si>
  <si>
    <t>Southern Zone Western Sectional</t>
  </si>
  <si>
    <t>7/31-8/1</t>
  </si>
  <si>
    <t>San Antonio,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</si>
</sst>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409]#,##0"/>
    <numFmt numFmtId="165" formatCode="&quot;$&quot;#,##0"/>
    <numFmt numFmtId="166" formatCode="m/d;@"/>
    <numFmt numFmtId="167" formatCode="m/d/yy;@"/>
    <numFmt numFmtId="168" formatCode="&quot;$&quot;#,##0.00"/>
    <numFmt numFmtId="169" formatCode="[$$-409]#,##0.00"/>
  </numFmts>
  <fonts count="15" x14ac:knownFonts="1">
    <font>
      <sz val="11"/>
      <color theme="1"/>
      <name val="Calibri"/>
      <family val="2"/>
      <scheme val="minor"/>
    </font>
    <font>
      <b/>
      <sz val="10"/>
      <name val="Arial"/>
      <family val="2"/>
    </font>
    <font>
      <sz val="10"/>
      <name val="Arial"/>
      <family val="2"/>
    </font>
    <font>
      <b/>
      <sz val="10"/>
      <name val="Calibri"/>
      <family val="2"/>
    </font>
    <font>
      <sz val="11"/>
      <color rgb="FFFF0000"/>
      <name val="Calibri"/>
      <family val="2"/>
      <scheme val="minor"/>
    </font>
    <font>
      <b/>
      <sz val="11"/>
      <color theme="1"/>
      <name val="Calibri"/>
      <family val="2"/>
      <scheme val="minor"/>
    </font>
    <font>
      <sz val="11"/>
      <name val="Calibri"/>
      <family val="2"/>
      <scheme val="minor"/>
    </font>
    <font>
      <sz val="7"/>
      <color theme="1"/>
      <name val="Times New Roman"/>
      <family val="1"/>
    </font>
    <font>
      <sz val="11"/>
      <color theme="1"/>
      <name val="Calibri"/>
      <family val="2"/>
    </font>
    <font>
      <sz val="11"/>
      <color theme="1"/>
      <name val="Calibri"/>
      <family val="2"/>
      <scheme val="minor"/>
    </font>
    <font>
      <vertAlign val="superscript"/>
      <sz val="11"/>
      <name val="Arial Black"/>
      <family val="2"/>
    </font>
    <font>
      <sz val="11"/>
      <color rgb="FF414141"/>
      <name val="Calibri"/>
      <family val="2"/>
      <scheme val="minor"/>
    </font>
    <font>
      <b/>
      <u/>
      <sz val="10"/>
      <color theme="1"/>
      <name val="Arial"/>
      <family val="2"/>
    </font>
    <font>
      <sz val="10"/>
      <color theme="1"/>
      <name val="Arial"/>
      <family val="2"/>
    </font>
    <font>
      <sz val="10"/>
      <color rgb="FFFF0000"/>
      <name val="Arial"/>
      <family val="2"/>
    </font>
  </fonts>
  <fills count="2">
    <fill>
      <patternFill patternType="none"/>
    </fill>
    <fill>
      <patternFill patternType="gray125"/>
    </fill>
  </fills>
  <borders count="1">
    <border>
      <left/>
      <right/>
      <top/>
      <bottom/>
      <diagonal/>
    </border>
  </borders>
  <cellStyleXfs count="2">
    <xf numFmtId="164" fontId="0" fillId="0" borderId="0"/>
    <xf numFmtId="44" fontId="9" fillId="0" borderId="0" applyFont="0" applyFill="0" applyBorder="0" applyAlignment="0" applyProtection="0"/>
  </cellStyleXfs>
  <cellXfs count="41">
    <xf numFmtId="164" fontId="0" fillId="0" borderId="0" xfId="0"/>
    <xf numFmtId="164" fontId="1" fillId="0" borderId="0" xfId="0" applyFont="1" applyAlignment="1">
      <alignment horizontal="centerContinuous"/>
    </xf>
    <xf numFmtId="164" fontId="0" fillId="0" borderId="0" xfId="0" applyAlignment="1">
      <alignment horizontal="centerContinuous"/>
    </xf>
    <xf numFmtId="164" fontId="1" fillId="0" borderId="0" xfId="0" applyFont="1" applyAlignment="1">
      <alignment horizontal="center" wrapText="1"/>
    </xf>
    <xf numFmtId="164" fontId="2" fillId="0" borderId="0" xfId="0" applyFont="1"/>
    <xf numFmtId="165" fontId="0" fillId="0" borderId="0" xfId="0" applyNumberFormat="1"/>
    <xf numFmtId="164" fontId="1" fillId="0" borderId="0" xfId="0" applyFont="1"/>
    <xf numFmtId="164" fontId="0" fillId="0" borderId="0" xfId="0" applyAlignment="1">
      <alignment horizontal="center"/>
    </xf>
    <xf numFmtId="164" fontId="4" fillId="0" borderId="0" xfId="0" applyFont="1"/>
    <xf numFmtId="3" fontId="0" fillId="0" borderId="0" xfId="0" applyNumberFormat="1" applyAlignment="1">
      <alignment horizontal="center"/>
    </xf>
    <xf numFmtId="3" fontId="0" fillId="0" borderId="0" xfId="0" applyNumberFormat="1"/>
    <xf numFmtId="164" fontId="5" fillId="0" borderId="0" xfId="0" applyFont="1"/>
    <xf numFmtId="164" fontId="0" fillId="0" borderId="0" xfId="0" applyAlignment="1">
      <alignment vertical="center"/>
    </xf>
    <xf numFmtId="164" fontId="0" fillId="0" borderId="0" xfId="0" applyAlignment="1">
      <alignment horizontal="left" vertical="center" indent="5"/>
    </xf>
    <xf numFmtId="164" fontId="0" fillId="0" borderId="0" xfId="0" applyAlignment="1">
      <alignment horizontal="left" vertical="center" indent="10"/>
    </xf>
    <xf numFmtId="164" fontId="0" fillId="0" borderId="0" xfId="0" applyFill="1"/>
    <xf numFmtId="3" fontId="6" fillId="0" borderId="0" xfId="0" applyNumberFormat="1" applyFont="1" applyFill="1" applyAlignment="1">
      <alignment horizontal="center"/>
    </xf>
    <xf numFmtId="166" fontId="6" fillId="0" borderId="0" xfId="0" quotePrefix="1" applyNumberFormat="1" applyFont="1" applyFill="1" applyAlignment="1">
      <alignment horizontal="left"/>
    </xf>
    <xf numFmtId="164" fontId="6" fillId="0" borderId="0" xfId="0" applyFont="1" applyFill="1"/>
    <xf numFmtId="164" fontId="6" fillId="0" borderId="0" xfId="0" applyFont="1" applyFill="1" applyAlignment="1">
      <alignment horizontal="center"/>
    </xf>
    <xf numFmtId="2" fontId="6" fillId="0" borderId="0" xfId="0" applyNumberFormat="1" applyFont="1" applyFill="1"/>
    <xf numFmtId="1" fontId="6" fillId="0" borderId="0" xfId="0" applyNumberFormat="1" applyFont="1" applyFill="1"/>
    <xf numFmtId="164" fontId="6" fillId="0" borderId="0" xfId="0" applyNumberFormat="1" applyFont="1" applyFill="1"/>
    <xf numFmtId="164" fontId="0" fillId="0" borderId="0" xfId="0" applyFont="1" applyFill="1"/>
    <xf numFmtId="3" fontId="0" fillId="0" borderId="0" xfId="0" applyNumberFormat="1" applyFont="1" applyFill="1" applyAlignment="1">
      <alignment horizontal="center"/>
    </xf>
    <xf numFmtId="164" fontId="0" fillId="0" borderId="0" xfId="0" applyNumberFormat="1" applyFont="1" applyFill="1"/>
    <xf numFmtId="165" fontId="0" fillId="0" borderId="0" xfId="0" applyNumberFormat="1" applyFont="1" applyFill="1"/>
    <xf numFmtId="165" fontId="6" fillId="0" borderId="0" xfId="0" applyNumberFormat="1" applyFont="1" applyFill="1"/>
    <xf numFmtId="167" fontId="0" fillId="0" borderId="0" xfId="0" quotePrefix="1" applyNumberFormat="1"/>
    <xf numFmtId="164" fontId="6" fillId="0" borderId="0" xfId="1" applyNumberFormat="1" applyFont="1" applyFill="1"/>
    <xf numFmtId="3" fontId="6" fillId="0" borderId="0" xfId="0" applyNumberFormat="1" applyFont="1" applyFill="1"/>
    <xf numFmtId="0" fontId="10" fillId="0" borderId="0" xfId="0" applyNumberFormat="1" applyFont="1" applyFill="1"/>
    <xf numFmtId="164" fontId="11" fillId="0" borderId="0" xfId="0" applyFont="1"/>
    <xf numFmtId="164" fontId="12" fillId="0" borderId="0" xfId="0" applyFont="1" applyAlignment="1">
      <alignment horizontal="left" vertical="center" indent="1"/>
    </xf>
    <xf numFmtId="164" fontId="13" fillId="0" borderId="0" xfId="0" applyFont="1" applyAlignment="1">
      <alignment horizontal="left" vertical="center" indent="1"/>
    </xf>
    <xf numFmtId="164" fontId="13" fillId="0" borderId="0" xfId="0" applyFont="1" applyAlignment="1">
      <alignment horizontal="left" vertical="center" indent="3"/>
    </xf>
    <xf numFmtId="168" fontId="0" fillId="0" borderId="0" xfId="0" applyNumberFormat="1" applyFont="1" applyFill="1"/>
    <xf numFmtId="164" fontId="2" fillId="0" borderId="0" xfId="0" applyFont="1" applyAlignment="1">
      <alignment horizontal="center"/>
    </xf>
    <xf numFmtId="167" fontId="6" fillId="0" borderId="0" xfId="0" quotePrefix="1" applyNumberFormat="1" applyFont="1" applyFill="1" applyAlignment="1">
      <alignment horizontal="left"/>
    </xf>
    <xf numFmtId="167" fontId="6" fillId="0" borderId="0" xfId="0" applyNumberFormat="1" applyFont="1" applyFill="1"/>
    <xf numFmtId="169" fontId="6" fillId="0" borderId="0" xfId="0" applyNumberFormat="1" applyFont="1" applyFill="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1"/>
  <sheetViews>
    <sheetView tabSelected="1" zoomScaleNormal="100" workbookViewId="0">
      <selection activeCell="E19" sqref="E19"/>
    </sheetView>
  </sheetViews>
  <sheetFormatPr defaultRowHeight="14.25" x14ac:dyDescent="0.45"/>
  <cols>
    <col min="1" max="1" width="35.265625" customWidth="1"/>
    <col min="2" max="2" width="12.796875" customWidth="1"/>
    <col min="3" max="3" width="11.46484375" customWidth="1"/>
    <col min="4" max="5" width="16.06640625" bestFit="1" customWidth="1"/>
    <col min="6" max="6" width="8.46484375" bestFit="1" customWidth="1"/>
    <col min="7" max="7" width="8.53125" bestFit="1" customWidth="1"/>
    <col min="8" max="8" width="7.19921875" customWidth="1"/>
    <col min="11" max="11" width="11" customWidth="1"/>
    <col min="12" max="12" width="10.53125" customWidth="1"/>
    <col min="13" max="13" width="1.9296875" customWidth="1"/>
    <col min="14" max="14" width="7" bestFit="1" customWidth="1"/>
  </cols>
  <sheetData>
    <row r="1" spans="1:18" x14ac:dyDescent="0.45">
      <c r="A1" t="s">
        <v>63</v>
      </c>
      <c r="O1" s="28"/>
    </row>
    <row r="3" spans="1:18" x14ac:dyDescent="0.45">
      <c r="A3" s="11" t="s">
        <v>24</v>
      </c>
    </row>
    <row r="4" spans="1:18" x14ac:dyDescent="0.45">
      <c r="A4" s="1" t="s">
        <v>64</v>
      </c>
      <c r="B4" s="2"/>
      <c r="C4" s="1"/>
      <c r="D4" s="1"/>
      <c r="E4" s="1"/>
      <c r="F4" s="1"/>
      <c r="G4" s="1"/>
      <c r="H4" s="1"/>
      <c r="I4" s="1"/>
      <c r="J4" s="1"/>
      <c r="K4" s="2"/>
      <c r="L4" s="2"/>
      <c r="M4" s="2"/>
      <c r="N4" s="2"/>
      <c r="O4" s="2"/>
      <c r="P4" s="2"/>
    </row>
    <row r="5" spans="1:18" ht="39.75" x14ac:dyDescent="0.45">
      <c r="A5" s="3" t="s">
        <v>0</v>
      </c>
      <c r="B5" s="3" t="s">
        <v>1</v>
      </c>
      <c r="C5" s="3" t="s">
        <v>2</v>
      </c>
      <c r="D5" s="3" t="s">
        <v>3</v>
      </c>
      <c r="E5" s="3" t="s">
        <v>4</v>
      </c>
      <c r="F5" s="3" t="s">
        <v>5</v>
      </c>
      <c r="G5" s="3" t="s">
        <v>6</v>
      </c>
      <c r="H5" s="3" t="s">
        <v>7</v>
      </c>
      <c r="I5" s="3" t="s">
        <v>8</v>
      </c>
      <c r="J5" s="3" t="s">
        <v>9</v>
      </c>
      <c r="K5" s="3" t="s">
        <v>26</v>
      </c>
      <c r="L5" s="3" t="s">
        <v>10</v>
      </c>
      <c r="M5" s="3"/>
      <c r="N5" s="3" t="s">
        <v>11</v>
      </c>
      <c r="O5" s="3" t="s">
        <v>12</v>
      </c>
      <c r="P5" s="3" t="s">
        <v>13</v>
      </c>
    </row>
    <row r="6" spans="1:18" x14ac:dyDescent="0.45">
      <c r="A6" s="18" t="s">
        <v>33</v>
      </c>
      <c r="B6" s="38" t="s">
        <v>67</v>
      </c>
      <c r="C6" s="16">
        <v>6</v>
      </c>
      <c r="D6" s="18" t="s">
        <v>14</v>
      </c>
      <c r="E6" s="19">
        <v>153</v>
      </c>
      <c r="F6" s="40">
        <f>(E6*0.15)+E6</f>
        <v>175.95</v>
      </c>
      <c r="G6" s="27">
        <f t="shared" ref="G6" si="0">F6/2</f>
        <v>87.974999999999994</v>
      </c>
      <c r="H6" s="19">
        <v>66</v>
      </c>
      <c r="I6" s="27">
        <f>(G6+H6)</f>
        <v>153.97499999999999</v>
      </c>
      <c r="J6" s="27">
        <f>I6*N6</f>
        <v>123.18</v>
      </c>
      <c r="K6" s="27">
        <v>182</v>
      </c>
      <c r="L6" s="27">
        <f t="shared" ref="L6:L14" si="1">K6*N6</f>
        <v>145.6</v>
      </c>
      <c r="M6" s="22"/>
      <c r="N6" s="20">
        <v>0.8</v>
      </c>
      <c r="O6" s="22">
        <f>(2*$J6)+$L6</f>
        <v>391.96000000000004</v>
      </c>
      <c r="P6" s="22">
        <f>($C6*$J6)+$L6</f>
        <v>884.68000000000006</v>
      </c>
    </row>
    <row r="7" spans="1:18" x14ac:dyDescent="0.45">
      <c r="A7" s="18" t="s">
        <v>68</v>
      </c>
      <c r="B7" s="38" t="s">
        <v>69</v>
      </c>
      <c r="C7" s="16">
        <v>6</v>
      </c>
      <c r="D7" s="18" t="s">
        <v>48</v>
      </c>
      <c r="E7" s="19">
        <v>163</v>
      </c>
      <c r="F7" s="40">
        <f t="shared" ref="F7:F8" si="2">(E7*0.15)+E7</f>
        <v>187.45</v>
      </c>
      <c r="G7" s="27">
        <f t="shared" ref="G7:G8" si="3">F7/2</f>
        <v>93.724999999999994</v>
      </c>
      <c r="H7" s="19">
        <v>61</v>
      </c>
      <c r="I7" s="27">
        <f t="shared" ref="I7:I8" si="4">(G7+H7)</f>
        <v>154.72499999999999</v>
      </c>
      <c r="J7" s="27">
        <f t="shared" ref="J7:J8" si="5">I7*N7</f>
        <v>123.78</v>
      </c>
      <c r="K7" s="27">
        <v>151</v>
      </c>
      <c r="L7" s="27">
        <f t="shared" si="1"/>
        <v>120.80000000000001</v>
      </c>
      <c r="M7" s="22"/>
      <c r="N7" s="20">
        <v>0.8</v>
      </c>
      <c r="O7" s="22">
        <f>(2*$J7)+$L7</f>
        <v>368.36</v>
      </c>
      <c r="P7" s="22">
        <f>($C7*$J7)+$L7</f>
        <v>863.48</v>
      </c>
    </row>
    <row r="8" spans="1:18" x14ac:dyDescent="0.45">
      <c r="A8" s="18" t="s">
        <v>34</v>
      </c>
      <c r="B8" s="39" t="s">
        <v>66</v>
      </c>
      <c r="C8" s="16">
        <v>5</v>
      </c>
      <c r="D8" s="18" t="s">
        <v>65</v>
      </c>
      <c r="E8" s="19">
        <v>117</v>
      </c>
      <c r="F8" s="40">
        <f t="shared" si="2"/>
        <v>134.55000000000001</v>
      </c>
      <c r="G8" s="27">
        <f t="shared" si="3"/>
        <v>67.275000000000006</v>
      </c>
      <c r="H8" s="19">
        <v>61</v>
      </c>
      <c r="I8" s="27">
        <f t="shared" si="4"/>
        <v>128.27500000000001</v>
      </c>
      <c r="J8" s="27">
        <f t="shared" si="5"/>
        <v>109.03375</v>
      </c>
      <c r="K8" s="27">
        <v>259</v>
      </c>
      <c r="L8" s="27">
        <f t="shared" si="1"/>
        <v>220.15</v>
      </c>
      <c r="M8" s="22"/>
      <c r="N8" s="20">
        <v>0.85</v>
      </c>
      <c r="O8" s="22">
        <f>(2*$J8)+$L8</f>
        <v>438.21749999999997</v>
      </c>
      <c r="P8" s="22">
        <f>($C8*$J8)+$L8</f>
        <v>765.31875000000002</v>
      </c>
    </row>
    <row r="9" spans="1:18" x14ac:dyDescent="0.45">
      <c r="A9" s="18" t="s">
        <v>75</v>
      </c>
      <c r="B9" s="39" t="s">
        <v>76</v>
      </c>
      <c r="C9" s="16">
        <v>5</v>
      </c>
      <c r="D9" s="18" t="s">
        <v>77</v>
      </c>
      <c r="E9" s="19">
        <v>111</v>
      </c>
      <c r="F9" s="40">
        <f t="shared" ref="F9" si="6">(E9*0.15)+E9</f>
        <v>127.65</v>
      </c>
      <c r="G9" s="27">
        <f t="shared" ref="G9" si="7">F9/2</f>
        <v>63.825000000000003</v>
      </c>
      <c r="H9" s="19">
        <v>61</v>
      </c>
      <c r="I9" s="27">
        <f t="shared" ref="I9" si="8">(G9+H9)</f>
        <v>124.825</v>
      </c>
      <c r="J9" s="27">
        <f t="shared" ref="J9" si="9">I9*N9</f>
        <v>106.10124999999999</v>
      </c>
      <c r="K9" s="27">
        <v>397</v>
      </c>
      <c r="L9" s="27">
        <f t="shared" si="1"/>
        <v>337.45</v>
      </c>
      <c r="M9" s="22"/>
      <c r="N9" s="20">
        <v>0.85</v>
      </c>
      <c r="O9" s="22">
        <f>(2*$J9)+$L9</f>
        <v>549.65249999999992</v>
      </c>
      <c r="P9" s="22">
        <f>($C9*$J9)+$L9</f>
        <v>867.95624999999995</v>
      </c>
    </row>
    <row r="10" spans="1:18" x14ac:dyDescent="0.45">
      <c r="A10" s="18" t="s">
        <v>58</v>
      </c>
      <c r="B10" s="17" t="s">
        <v>70</v>
      </c>
      <c r="C10" s="16"/>
      <c r="D10" s="18"/>
      <c r="E10" s="19"/>
      <c r="F10" s="18"/>
      <c r="G10" s="27"/>
      <c r="H10" s="19"/>
      <c r="I10" s="27"/>
      <c r="J10" s="27"/>
      <c r="K10" s="27"/>
      <c r="L10" s="27"/>
      <c r="M10" s="22"/>
      <c r="N10" s="20"/>
      <c r="O10" s="22"/>
      <c r="P10" s="22"/>
    </row>
    <row r="11" spans="1:18" x14ac:dyDescent="0.45">
      <c r="A11" s="18" t="s">
        <v>36</v>
      </c>
      <c r="B11" s="17" t="s">
        <v>73</v>
      </c>
      <c r="C11" s="16">
        <v>5</v>
      </c>
      <c r="D11" s="32" t="s">
        <v>83</v>
      </c>
      <c r="E11" s="19">
        <v>96</v>
      </c>
      <c r="F11" s="40">
        <f t="shared" ref="F11:F14" si="10">(E11*0.15)+E11</f>
        <v>110.4</v>
      </c>
      <c r="G11" s="27">
        <f t="shared" ref="G11:G14" si="11">F11/2</f>
        <v>55.2</v>
      </c>
      <c r="H11" s="19">
        <v>55</v>
      </c>
      <c r="I11" s="27">
        <f t="shared" ref="I11:I14" si="12">(G11+H11)</f>
        <v>110.2</v>
      </c>
      <c r="J11" s="27">
        <f t="shared" ref="J11:J14" si="13">I11*N11</f>
        <v>88.160000000000011</v>
      </c>
      <c r="K11" s="27">
        <v>464</v>
      </c>
      <c r="L11" s="27">
        <f t="shared" si="1"/>
        <v>371.20000000000005</v>
      </c>
      <c r="M11" s="22"/>
      <c r="N11" s="20">
        <v>0.8</v>
      </c>
      <c r="O11" s="29">
        <f>(2*$J11)+$L11</f>
        <v>547.5200000000001</v>
      </c>
      <c r="P11" s="29">
        <f>($C11*$J11)+$L11</f>
        <v>812.00000000000011</v>
      </c>
    </row>
    <row r="12" spans="1:18" x14ac:dyDescent="0.45">
      <c r="A12" s="18" t="s">
        <v>85</v>
      </c>
      <c r="B12" s="17" t="s">
        <v>81</v>
      </c>
      <c r="C12" s="16">
        <v>6</v>
      </c>
      <c r="D12" s="32" t="s">
        <v>48</v>
      </c>
      <c r="E12" s="19">
        <v>124</v>
      </c>
      <c r="F12" s="40">
        <f t="shared" si="10"/>
        <v>142.6</v>
      </c>
      <c r="G12" s="27">
        <f t="shared" si="11"/>
        <v>71.3</v>
      </c>
      <c r="H12" s="19">
        <v>61</v>
      </c>
      <c r="I12" s="27">
        <f t="shared" si="12"/>
        <v>132.30000000000001</v>
      </c>
      <c r="J12" s="27">
        <f t="shared" si="13"/>
        <v>105.84000000000002</v>
      </c>
      <c r="K12" s="27">
        <v>236</v>
      </c>
      <c r="L12" s="27">
        <f t="shared" si="1"/>
        <v>188.8</v>
      </c>
      <c r="M12" s="22"/>
      <c r="N12" s="20">
        <v>0.8</v>
      </c>
      <c r="O12" s="29">
        <f>(2*$J12)+$L12</f>
        <v>400.48</v>
      </c>
      <c r="P12" s="29">
        <f>($C12*$J12)+$L12</f>
        <v>823.84000000000015</v>
      </c>
    </row>
    <row r="13" spans="1:18" x14ac:dyDescent="0.45">
      <c r="A13" s="18" t="s">
        <v>71</v>
      </c>
      <c r="B13" s="17" t="s">
        <v>72</v>
      </c>
      <c r="C13" s="16">
        <v>6</v>
      </c>
      <c r="D13" s="18" t="s">
        <v>82</v>
      </c>
      <c r="E13" s="19">
        <v>182</v>
      </c>
      <c r="F13" s="40">
        <f t="shared" si="10"/>
        <v>209.3</v>
      </c>
      <c r="G13" s="27">
        <f t="shared" si="11"/>
        <v>104.65</v>
      </c>
      <c r="H13" s="19">
        <v>66</v>
      </c>
      <c r="I13" s="27">
        <f t="shared" si="12"/>
        <v>170.65</v>
      </c>
      <c r="J13" s="27">
        <f t="shared" si="13"/>
        <v>145.05250000000001</v>
      </c>
      <c r="K13" s="27">
        <v>459</v>
      </c>
      <c r="L13" s="27">
        <f t="shared" si="1"/>
        <v>390.15</v>
      </c>
      <c r="M13" s="22"/>
      <c r="N13" s="20">
        <v>0.85</v>
      </c>
      <c r="O13" s="22">
        <f>(2*$J13)+$L13</f>
        <v>680.255</v>
      </c>
      <c r="P13" s="22">
        <f>($C13*$J13)+$L13</f>
        <v>1260.4650000000001</v>
      </c>
      <c r="R13" s="15"/>
    </row>
    <row r="14" spans="1:18" ht="14.65" customHeight="1" x14ac:dyDescent="0.45">
      <c r="A14" s="18" t="s">
        <v>35</v>
      </c>
      <c r="B14" s="17" t="s">
        <v>78</v>
      </c>
      <c r="C14" s="16">
        <v>6</v>
      </c>
      <c r="D14" s="18" t="s">
        <v>74</v>
      </c>
      <c r="E14" s="19">
        <v>96</v>
      </c>
      <c r="F14" s="40">
        <f t="shared" si="10"/>
        <v>110.4</v>
      </c>
      <c r="G14" s="27">
        <f t="shared" si="11"/>
        <v>55.2</v>
      </c>
      <c r="H14" s="19">
        <v>55</v>
      </c>
      <c r="I14" s="27">
        <f t="shared" si="12"/>
        <v>110.2</v>
      </c>
      <c r="J14" s="27">
        <f t="shared" si="13"/>
        <v>88.160000000000011</v>
      </c>
      <c r="K14" s="27">
        <v>271</v>
      </c>
      <c r="L14" s="27">
        <f t="shared" si="1"/>
        <v>216.8</v>
      </c>
      <c r="M14" s="22"/>
      <c r="N14" s="20">
        <v>0.8</v>
      </c>
      <c r="O14" s="22">
        <f>(2*$J14)+$L14</f>
        <v>393.12</v>
      </c>
      <c r="P14" s="22">
        <f>($C14*$J14)+$L14</f>
        <v>745.76</v>
      </c>
    </row>
    <row r="15" spans="1:18" x14ac:dyDescent="0.45">
      <c r="A15" s="18" t="s">
        <v>57</v>
      </c>
      <c r="B15" s="17" t="s">
        <v>81</v>
      </c>
      <c r="C15" s="16">
        <v>6</v>
      </c>
      <c r="D15" s="18" t="s">
        <v>84</v>
      </c>
      <c r="E15" s="19"/>
      <c r="F15" s="18"/>
      <c r="G15" s="27"/>
      <c r="H15" s="19"/>
      <c r="I15" s="27"/>
      <c r="J15" s="27"/>
      <c r="K15" s="27"/>
      <c r="L15" s="27"/>
      <c r="M15" s="22"/>
      <c r="N15" s="20"/>
      <c r="O15" s="22"/>
      <c r="P15" s="22">
        <v>400</v>
      </c>
      <c r="R15" s="15"/>
    </row>
    <row r="16" spans="1:18" x14ac:dyDescent="0.45">
      <c r="A16" s="18" t="s">
        <v>86</v>
      </c>
      <c r="B16" s="17" t="s">
        <v>87</v>
      </c>
      <c r="C16" s="16">
        <v>1</v>
      </c>
      <c r="D16" s="18" t="s">
        <v>88</v>
      </c>
      <c r="E16" s="19"/>
      <c r="F16" s="18"/>
      <c r="G16" s="27"/>
      <c r="H16" s="19"/>
      <c r="I16" s="27"/>
      <c r="J16" s="27"/>
      <c r="K16" s="27"/>
      <c r="L16" s="27"/>
      <c r="M16" s="22"/>
      <c r="N16" s="20"/>
      <c r="O16" s="22"/>
      <c r="P16" s="22">
        <v>400</v>
      </c>
      <c r="R16" s="15"/>
    </row>
    <row r="17" spans="1:18" x14ac:dyDescent="0.45">
      <c r="A17" s="18" t="s">
        <v>37</v>
      </c>
      <c r="B17" s="17"/>
      <c r="C17" s="16"/>
      <c r="D17" s="17"/>
      <c r="E17" s="19"/>
      <c r="F17" s="18"/>
      <c r="G17" s="21"/>
      <c r="H17" s="19"/>
      <c r="I17" s="21"/>
      <c r="J17" s="21"/>
      <c r="K17" s="18"/>
      <c r="L17" s="22"/>
      <c r="M17" s="22"/>
      <c r="N17" s="20"/>
      <c r="O17" s="30"/>
      <c r="P17" s="22"/>
      <c r="R17" s="15"/>
    </row>
    <row r="18" spans="1:18" ht="18" x14ac:dyDescent="0.65">
      <c r="A18" s="18" t="s">
        <v>47</v>
      </c>
      <c r="B18" s="17"/>
      <c r="C18" s="16"/>
      <c r="D18" s="17"/>
      <c r="E18" s="19"/>
      <c r="F18" s="18"/>
      <c r="G18" s="21"/>
      <c r="H18" s="19"/>
      <c r="I18" s="21"/>
      <c r="J18" s="21"/>
      <c r="K18" s="18"/>
      <c r="L18" s="22"/>
      <c r="M18" s="31"/>
      <c r="N18" s="20"/>
      <c r="O18" s="30"/>
      <c r="P18" s="22"/>
      <c r="R18" s="15"/>
    </row>
    <row r="19" spans="1:18" x14ac:dyDescent="0.45">
      <c r="C19" s="16"/>
      <c r="E19" s="19"/>
      <c r="F19" s="18"/>
      <c r="G19" s="27"/>
      <c r="H19" s="19"/>
      <c r="I19" s="27"/>
      <c r="J19" s="27"/>
      <c r="K19" s="27"/>
      <c r="L19" s="27"/>
      <c r="M19" s="22"/>
      <c r="N19" s="20"/>
      <c r="O19" s="22"/>
      <c r="P19" s="22"/>
      <c r="R19" s="15"/>
    </row>
    <row r="20" spans="1:18" x14ac:dyDescent="0.45">
      <c r="A20" s="11" t="s">
        <v>25</v>
      </c>
    </row>
    <row r="21" spans="1:18" x14ac:dyDescent="0.45">
      <c r="A21" s="1" t="s">
        <v>49</v>
      </c>
      <c r="B21" s="2"/>
      <c r="C21" s="2"/>
      <c r="D21" s="2"/>
      <c r="E21" s="2"/>
      <c r="F21" s="2"/>
      <c r="G21" s="2"/>
      <c r="H21" s="2"/>
      <c r="I21" s="2"/>
      <c r="J21" s="2"/>
      <c r="K21" s="2"/>
      <c r="L21" s="2"/>
      <c r="M21" s="2"/>
      <c r="N21" s="2"/>
    </row>
    <row r="22" spans="1:18" x14ac:dyDescent="0.45">
      <c r="F22" s="7" t="s">
        <v>27</v>
      </c>
      <c r="G22" s="7" t="s">
        <v>29</v>
      </c>
      <c r="I22" s="4"/>
    </row>
    <row r="23" spans="1:18" x14ac:dyDescent="0.45">
      <c r="A23" s="3" t="s">
        <v>0</v>
      </c>
      <c r="B23" s="3" t="s">
        <v>1</v>
      </c>
      <c r="C23" s="7" t="s">
        <v>15</v>
      </c>
      <c r="D23" s="7" t="s">
        <v>16</v>
      </c>
      <c r="E23" t="s">
        <v>3</v>
      </c>
      <c r="F23" s="7" t="s">
        <v>28</v>
      </c>
      <c r="G23" s="7" t="s">
        <v>28</v>
      </c>
      <c r="I23" s="37" t="s">
        <v>17</v>
      </c>
      <c r="J23" s="37" t="s">
        <v>18</v>
      </c>
      <c r="K23" s="37" t="s">
        <v>19</v>
      </c>
      <c r="L23" s="37" t="s">
        <v>20</v>
      </c>
      <c r="M23" s="37"/>
      <c r="N23" s="37" t="s">
        <v>21</v>
      </c>
      <c r="O23" s="37" t="s">
        <v>59</v>
      </c>
      <c r="P23" s="37" t="s">
        <v>60</v>
      </c>
      <c r="Q23" s="37" t="s">
        <v>61</v>
      </c>
      <c r="R23" s="37" t="s">
        <v>62</v>
      </c>
    </row>
    <row r="24" spans="1:18" x14ac:dyDescent="0.45">
      <c r="A24" s="18" t="s">
        <v>33</v>
      </c>
      <c r="B24" s="38" t="s">
        <v>67</v>
      </c>
      <c r="C24" s="24">
        <v>5</v>
      </c>
      <c r="D24" s="16">
        <v>6</v>
      </c>
      <c r="E24" s="18" t="s">
        <v>14</v>
      </c>
      <c r="F24" s="25">
        <f t="shared" ref="F24:G27" si="14">O6</f>
        <v>391.96000000000004</v>
      </c>
      <c r="G24" s="25">
        <f t="shared" si="14"/>
        <v>884.68000000000006</v>
      </c>
      <c r="H24" s="26"/>
      <c r="I24" s="26">
        <f>2*$J6+$L6</f>
        <v>391.96000000000004</v>
      </c>
      <c r="J24" s="26">
        <f>3*$J6+$L6</f>
        <v>515.14</v>
      </c>
      <c r="K24" s="26">
        <f>4*$J6+$L6</f>
        <v>638.32000000000005</v>
      </c>
      <c r="L24" s="26">
        <f>5*$J6+$L6</f>
        <v>761.50000000000011</v>
      </c>
      <c r="M24" s="26"/>
      <c r="N24" s="26">
        <f>6*$J6+$L6</f>
        <v>884.68000000000006</v>
      </c>
    </row>
    <row r="25" spans="1:18" x14ac:dyDescent="0.45">
      <c r="A25" s="18" t="s">
        <v>68</v>
      </c>
      <c r="B25" s="38" t="s">
        <v>69</v>
      </c>
      <c r="C25" s="24">
        <v>5</v>
      </c>
      <c r="D25" s="16">
        <v>6</v>
      </c>
      <c r="E25" s="18" t="s">
        <v>48</v>
      </c>
      <c r="F25" s="25">
        <f t="shared" si="14"/>
        <v>368.36</v>
      </c>
      <c r="G25" s="25">
        <f t="shared" si="14"/>
        <v>863.48</v>
      </c>
      <c r="H25" s="23"/>
      <c r="I25" s="26">
        <f>2*$J7+$L7</f>
        <v>368.36</v>
      </c>
      <c r="J25" s="26">
        <f>3*$J7+$L7</f>
        <v>492.14000000000004</v>
      </c>
      <c r="K25" s="26">
        <f>4*$J7+$L7</f>
        <v>615.92000000000007</v>
      </c>
      <c r="L25" s="26">
        <f>5*$J7+$L7</f>
        <v>739.7</v>
      </c>
      <c r="M25" s="26"/>
      <c r="N25" s="26">
        <f>6*$J7+$L7</f>
        <v>863.48</v>
      </c>
    </row>
    <row r="26" spans="1:18" x14ac:dyDescent="0.45">
      <c r="A26" s="18" t="s">
        <v>34</v>
      </c>
      <c r="B26" s="39" t="s">
        <v>66</v>
      </c>
      <c r="C26" s="24">
        <v>3</v>
      </c>
      <c r="D26" s="16">
        <v>5</v>
      </c>
      <c r="E26" s="18" t="s">
        <v>65</v>
      </c>
      <c r="F26" s="25">
        <f t="shared" si="14"/>
        <v>438.21749999999997</v>
      </c>
      <c r="G26" s="25">
        <f t="shared" si="14"/>
        <v>765.31875000000002</v>
      </c>
      <c r="H26" s="23"/>
      <c r="I26" s="26">
        <f>2*$J8+$L8</f>
        <v>438.21749999999997</v>
      </c>
      <c r="J26" s="26">
        <f>3*$J8+$L8</f>
        <v>547.25125000000003</v>
      </c>
      <c r="K26" s="26">
        <f>4*$J8+$L8</f>
        <v>656.28499999999997</v>
      </c>
      <c r="L26" s="26">
        <f>5*$J8+$L8</f>
        <v>765.31875000000002</v>
      </c>
      <c r="M26" s="26"/>
      <c r="N26" s="26"/>
      <c r="O26" s="5"/>
      <c r="P26" s="5"/>
      <c r="Q26" s="5"/>
      <c r="R26" s="5"/>
    </row>
    <row r="27" spans="1:18" x14ac:dyDescent="0.45">
      <c r="A27" s="18" t="s">
        <v>75</v>
      </c>
      <c r="B27" s="39" t="s">
        <v>76</v>
      </c>
      <c r="C27" s="24">
        <v>4</v>
      </c>
      <c r="D27" s="16">
        <v>5</v>
      </c>
      <c r="E27" s="18" t="s">
        <v>77</v>
      </c>
      <c r="F27" s="25">
        <f t="shared" si="14"/>
        <v>549.65249999999992</v>
      </c>
      <c r="G27" s="25">
        <f t="shared" si="14"/>
        <v>867.95624999999995</v>
      </c>
      <c r="H27" s="26"/>
      <c r="I27" s="26">
        <f>2*$J9+$L9</f>
        <v>549.65249999999992</v>
      </c>
      <c r="J27" s="26">
        <f>3*$J9+$L9</f>
        <v>655.75374999999997</v>
      </c>
      <c r="K27" s="26">
        <f>4*$J9+$L9</f>
        <v>761.85500000000002</v>
      </c>
      <c r="L27" s="26">
        <f>5*$J9+$L9</f>
        <v>867.95624999999995</v>
      </c>
      <c r="M27" s="26"/>
      <c r="N27" s="26"/>
      <c r="O27" s="36"/>
      <c r="P27" s="36"/>
      <c r="Q27" s="36"/>
      <c r="R27" s="36"/>
    </row>
    <row r="28" spans="1:18" x14ac:dyDescent="0.45">
      <c r="A28" s="18" t="s">
        <v>58</v>
      </c>
      <c r="B28" s="17" t="s">
        <v>70</v>
      </c>
      <c r="C28" s="24"/>
      <c r="D28" s="16"/>
      <c r="E28" s="32" t="s">
        <v>48</v>
      </c>
      <c r="F28" s="25">
        <f>O12</f>
        <v>400.48</v>
      </c>
      <c r="G28" s="25">
        <f>P12</f>
        <v>823.84000000000015</v>
      </c>
      <c r="H28" s="23"/>
      <c r="I28" s="26"/>
      <c r="J28" s="26"/>
      <c r="K28" s="26"/>
      <c r="L28" s="26"/>
      <c r="M28" s="26"/>
      <c r="N28" s="26"/>
      <c r="O28" s="5"/>
      <c r="P28" s="5"/>
      <c r="Q28" s="5"/>
      <c r="R28" s="5"/>
    </row>
    <row r="29" spans="1:18" x14ac:dyDescent="0.45">
      <c r="A29" s="18" t="s">
        <v>36</v>
      </c>
      <c r="B29" s="17" t="s">
        <v>73</v>
      </c>
      <c r="C29" s="24">
        <v>4</v>
      </c>
      <c r="D29" s="16">
        <v>5</v>
      </c>
      <c r="E29" s="32" t="s">
        <v>83</v>
      </c>
      <c r="F29" s="25">
        <f>O11</f>
        <v>547.5200000000001</v>
      </c>
      <c r="G29" s="25">
        <f>P11</f>
        <v>812.00000000000011</v>
      </c>
      <c r="H29" s="23"/>
      <c r="I29" s="26">
        <f>2*$J11+$L11</f>
        <v>547.5200000000001</v>
      </c>
      <c r="J29" s="26">
        <f>3*$J11+$L11</f>
        <v>635.68000000000006</v>
      </c>
      <c r="K29" s="26">
        <f>4*$J11+$L11</f>
        <v>723.84000000000015</v>
      </c>
      <c r="L29" s="26">
        <f>5*$J11+$L11</f>
        <v>812.00000000000011</v>
      </c>
      <c r="M29" s="26"/>
      <c r="N29" s="26"/>
    </row>
    <row r="30" spans="1:18" x14ac:dyDescent="0.45">
      <c r="A30" s="18" t="s">
        <v>85</v>
      </c>
      <c r="B30" s="17" t="s">
        <v>81</v>
      </c>
      <c r="C30" s="24">
        <v>5</v>
      </c>
      <c r="D30" s="16">
        <v>6</v>
      </c>
      <c r="E30" s="32" t="s">
        <v>48</v>
      </c>
      <c r="F30" s="25">
        <f>O12</f>
        <v>400.48</v>
      </c>
      <c r="G30" s="25">
        <f>P12</f>
        <v>823.84000000000015</v>
      </c>
      <c r="H30" s="23"/>
      <c r="I30" s="26">
        <f>2*$J12+$L12</f>
        <v>400.48</v>
      </c>
      <c r="J30" s="26">
        <f>3*$J12+$L12</f>
        <v>506.32000000000005</v>
      </c>
      <c r="K30" s="26">
        <f>4*$J12+$L12</f>
        <v>612.16000000000008</v>
      </c>
      <c r="L30" s="26">
        <f>5*$J12+$L12</f>
        <v>718</v>
      </c>
      <c r="M30" s="26"/>
      <c r="N30" s="26">
        <f>6*$J12+$L12</f>
        <v>823.84000000000015</v>
      </c>
    </row>
    <row r="31" spans="1:18" x14ac:dyDescent="0.45">
      <c r="A31" s="18" t="s">
        <v>71</v>
      </c>
      <c r="B31" s="17" t="s">
        <v>72</v>
      </c>
      <c r="C31" s="24">
        <v>5</v>
      </c>
      <c r="D31" s="16">
        <v>6</v>
      </c>
      <c r="E31" s="18" t="s">
        <v>80</v>
      </c>
      <c r="F31" s="25">
        <f t="shared" ref="F31:G32" si="15">O13</f>
        <v>680.255</v>
      </c>
      <c r="G31" s="25">
        <f t="shared" si="15"/>
        <v>1260.4650000000001</v>
      </c>
      <c r="H31" s="23"/>
      <c r="I31" s="26">
        <f>2*$J13+$L13</f>
        <v>680.255</v>
      </c>
      <c r="J31" s="26">
        <f>3*$J13+$L13</f>
        <v>825.3075</v>
      </c>
      <c r="K31" s="26">
        <f>4*$J13+$L13</f>
        <v>970.36</v>
      </c>
      <c r="L31" s="26">
        <f>5*$J13+$L13</f>
        <v>1115.4124999999999</v>
      </c>
      <c r="M31" s="26"/>
      <c r="N31" s="26">
        <f>6*$J13+$L13</f>
        <v>1260.4650000000001</v>
      </c>
    </row>
    <row r="32" spans="1:18" x14ac:dyDescent="0.45">
      <c r="A32" s="18" t="s">
        <v>35</v>
      </c>
      <c r="B32" s="17" t="s">
        <v>78</v>
      </c>
      <c r="C32" s="24">
        <v>5</v>
      </c>
      <c r="D32" s="16">
        <v>6</v>
      </c>
      <c r="E32" s="18" t="s">
        <v>74</v>
      </c>
      <c r="F32" s="25">
        <f t="shared" si="15"/>
        <v>393.12</v>
      </c>
      <c r="G32" s="25">
        <f t="shared" si="15"/>
        <v>745.76</v>
      </c>
      <c r="H32" s="23"/>
      <c r="I32" s="26">
        <f>2*$J14+$L14</f>
        <v>393.12</v>
      </c>
      <c r="J32" s="26">
        <f>3*$J14+$L14</f>
        <v>481.28000000000003</v>
      </c>
      <c r="K32" s="26">
        <f>4*$J14+$L14</f>
        <v>569.44000000000005</v>
      </c>
      <c r="L32" s="26">
        <f>5*$J14+$L14</f>
        <v>657.60000000000014</v>
      </c>
      <c r="M32" s="26"/>
      <c r="N32" s="26">
        <f>6*$J14+$L14</f>
        <v>745.76</v>
      </c>
    </row>
    <row r="33" spans="1:15" x14ac:dyDescent="0.45">
      <c r="A33" s="18" t="s">
        <v>57</v>
      </c>
      <c r="B33" s="17" t="s">
        <v>81</v>
      </c>
      <c r="C33" s="24">
        <v>5</v>
      </c>
      <c r="D33" s="16">
        <v>6</v>
      </c>
      <c r="E33" s="18" t="s">
        <v>84</v>
      </c>
      <c r="F33">
        <v>400</v>
      </c>
      <c r="G33">
        <v>400</v>
      </c>
      <c r="H33" s="23"/>
      <c r="I33" s="26"/>
      <c r="J33" s="26"/>
      <c r="K33" s="26"/>
      <c r="L33" s="26"/>
      <c r="M33" s="26"/>
      <c r="N33" s="26"/>
    </row>
    <row r="34" spans="1:15" x14ac:dyDescent="0.45">
      <c r="A34" s="18" t="s">
        <v>86</v>
      </c>
      <c r="B34" s="17" t="s">
        <v>87</v>
      </c>
      <c r="C34" s="24">
        <v>2</v>
      </c>
      <c r="D34" s="16">
        <v>3</v>
      </c>
      <c r="E34" s="18" t="s">
        <v>88</v>
      </c>
      <c r="F34">
        <v>400</v>
      </c>
      <c r="G34">
        <v>400</v>
      </c>
      <c r="H34" s="23"/>
      <c r="I34" s="26"/>
      <c r="J34" s="26"/>
      <c r="K34" s="26"/>
      <c r="L34" s="26"/>
      <c r="M34" s="26"/>
      <c r="N34" s="26"/>
    </row>
    <row r="35" spans="1:15" x14ac:dyDescent="0.45">
      <c r="A35" s="18" t="s">
        <v>37</v>
      </c>
      <c r="B35" s="17"/>
      <c r="D35" s="16"/>
      <c r="E35" s="18"/>
      <c r="I35" s="26"/>
      <c r="J35" s="26"/>
      <c r="K35" s="26"/>
      <c r="L35" s="26"/>
      <c r="N35" s="8"/>
    </row>
    <row r="36" spans="1:15" x14ac:dyDescent="0.45">
      <c r="A36" s="18" t="s">
        <v>47</v>
      </c>
      <c r="B36" s="17"/>
    </row>
    <row r="37" spans="1:15" x14ac:dyDescent="0.45">
      <c r="A37" s="6" t="s">
        <v>22</v>
      </c>
      <c r="H37" s="10"/>
      <c r="I37" s="10"/>
      <c r="J37" s="10"/>
      <c r="K37" s="10"/>
      <c r="L37" s="10"/>
      <c r="M37" s="10"/>
      <c r="N37" s="10"/>
    </row>
    <row r="38" spans="1:15" x14ac:dyDescent="0.45">
      <c r="A38" s="4" t="s">
        <v>38</v>
      </c>
      <c r="H38" s="10"/>
      <c r="I38" s="10"/>
      <c r="J38" s="10"/>
      <c r="K38" s="10"/>
      <c r="L38" s="10"/>
      <c r="M38" s="10"/>
      <c r="N38" s="10"/>
    </row>
    <row r="39" spans="1:15" x14ac:dyDescent="0.45">
      <c r="A39" s="4" t="s">
        <v>30</v>
      </c>
      <c r="H39" s="10"/>
      <c r="I39" s="10"/>
      <c r="J39" s="10"/>
      <c r="K39" s="10"/>
      <c r="L39" s="10"/>
      <c r="M39" s="10"/>
      <c r="N39" s="10"/>
    </row>
    <row r="40" spans="1:15" x14ac:dyDescent="0.45">
      <c r="A40" s="4" t="s">
        <v>31</v>
      </c>
      <c r="H40" s="9"/>
      <c r="I40" s="9"/>
      <c r="J40" s="9"/>
      <c r="K40" s="9"/>
      <c r="L40" s="9"/>
      <c r="M40" s="9"/>
      <c r="N40" s="9"/>
      <c r="O40" s="9"/>
    </row>
    <row r="41" spans="1:15" x14ac:dyDescent="0.45">
      <c r="A41" s="4" t="s">
        <v>32</v>
      </c>
      <c r="H41" s="10"/>
      <c r="I41" s="9"/>
      <c r="J41" s="9"/>
      <c r="K41" s="9"/>
      <c r="L41" s="9"/>
      <c r="M41" s="9"/>
      <c r="N41" s="9"/>
      <c r="O41" s="7"/>
    </row>
    <row r="42" spans="1:15" x14ac:dyDescent="0.45">
      <c r="A42" s="4" t="s">
        <v>23</v>
      </c>
      <c r="H42" s="10"/>
      <c r="I42" s="10"/>
      <c r="J42" s="10"/>
      <c r="K42" s="10"/>
      <c r="L42" s="10"/>
      <c r="M42" s="10"/>
      <c r="N42" s="10"/>
    </row>
    <row r="43" spans="1:15" x14ac:dyDescent="0.45">
      <c r="A43" s="4"/>
      <c r="H43" s="10"/>
      <c r="I43" s="10"/>
      <c r="J43" s="10"/>
      <c r="K43" s="10"/>
      <c r="L43" s="10"/>
      <c r="M43" s="10"/>
      <c r="N43" s="10"/>
    </row>
    <row r="44" spans="1:15" x14ac:dyDescent="0.45">
      <c r="A44" s="4" t="s">
        <v>79</v>
      </c>
      <c r="H44" s="10"/>
      <c r="I44" s="10"/>
      <c r="J44" s="10"/>
      <c r="K44" s="10"/>
      <c r="L44" s="10"/>
      <c r="M44" s="10"/>
      <c r="N44" s="10"/>
    </row>
    <row r="45" spans="1:15" x14ac:dyDescent="0.45">
      <c r="A45" s="33" t="s">
        <v>50</v>
      </c>
      <c r="H45" s="10"/>
      <c r="I45" s="10"/>
      <c r="J45" s="10"/>
      <c r="K45" s="10"/>
      <c r="L45" s="10"/>
      <c r="M45" s="10"/>
      <c r="N45" s="10"/>
    </row>
    <row r="46" spans="1:15" x14ac:dyDescent="0.45">
      <c r="A46" s="34" t="s">
        <v>51</v>
      </c>
      <c r="H46" s="10"/>
      <c r="I46" s="10"/>
      <c r="J46" s="10"/>
      <c r="K46" s="10"/>
      <c r="L46" s="10"/>
      <c r="M46" s="10"/>
      <c r="N46" s="10"/>
    </row>
    <row r="47" spans="1:15" x14ac:dyDescent="0.45">
      <c r="A47" s="35" t="s">
        <v>56</v>
      </c>
      <c r="H47" s="10"/>
      <c r="I47" s="10"/>
      <c r="J47" s="10"/>
      <c r="K47" s="10"/>
      <c r="L47" s="10"/>
      <c r="M47" s="10"/>
      <c r="N47" s="10"/>
    </row>
    <row r="48" spans="1:15" x14ac:dyDescent="0.45">
      <c r="A48" s="35" t="s">
        <v>52</v>
      </c>
      <c r="H48" s="10"/>
      <c r="I48" s="10"/>
      <c r="J48" s="10"/>
      <c r="K48" s="10"/>
      <c r="L48" s="10"/>
      <c r="M48" s="10"/>
      <c r="N48" s="10"/>
    </row>
    <row r="49" spans="1:14" x14ac:dyDescent="0.45">
      <c r="A49" s="35" t="s">
        <v>53</v>
      </c>
      <c r="H49" s="10"/>
      <c r="I49" s="10"/>
      <c r="J49" s="10"/>
      <c r="K49" s="10"/>
      <c r="L49" s="10"/>
      <c r="M49" s="10"/>
      <c r="N49" s="10"/>
    </row>
    <row r="50" spans="1:14" x14ac:dyDescent="0.45">
      <c r="A50" s="35" t="s">
        <v>54</v>
      </c>
    </row>
    <row r="51" spans="1:14" x14ac:dyDescent="0.45">
      <c r="A51" s="35" t="s">
        <v>55</v>
      </c>
    </row>
    <row r="52" spans="1:14" x14ac:dyDescent="0.45">
      <c r="A52" s="35"/>
    </row>
    <row r="53" spans="1:14" x14ac:dyDescent="0.45">
      <c r="A53" s="12" t="s">
        <v>39</v>
      </c>
    </row>
    <row r="54" spans="1:14" x14ac:dyDescent="0.45">
      <c r="A54" s="12" t="s">
        <v>40</v>
      </c>
    </row>
    <row r="55" spans="1:14" x14ac:dyDescent="0.45">
      <c r="A55" s="12"/>
    </row>
    <row r="56" spans="1:14" x14ac:dyDescent="0.45">
      <c r="A56" s="12" t="s">
        <v>46</v>
      </c>
    </row>
    <row r="57" spans="1:14" x14ac:dyDescent="0.45">
      <c r="A57" s="13" t="s">
        <v>41</v>
      </c>
    </row>
    <row r="58" spans="1:14" x14ac:dyDescent="0.45">
      <c r="A58" s="13" t="s">
        <v>42</v>
      </c>
    </row>
    <row r="59" spans="1:14" x14ac:dyDescent="0.45">
      <c r="A59" s="14" t="s">
        <v>43</v>
      </c>
    </row>
    <row r="60" spans="1:14" x14ac:dyDescent="0.45">
      <c r="A60" s="14" t="s">
        <v>44</v>
      </c>
    </row>
    <row r="61" spans="1:14" x14ac:dyDescent="0.45">
      <c r="A61" s="14" t="s">
        <v>45</v>
      </c>
    </row>
  </sheetData>
  <printOptions gridLines="1"/>
  <pageMargins left="0.25" right="0.25" top="0.25" bottom="0.25" header="0.3" footer="0.3"/>
  <pageSetup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Jr &amp; Sr Adjusted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dc:creator>
  <cp:lastModifiedBy>Tom Hasz</cp:lastModifiedBy>
  <cp:lastPrinted>2021-04-07T20:45:51Z</cp:lastPrinted>
  <dcterms:created xsi:type="dcterms:W3CDTF">2010-01-04T20:16:12Z</dcterms:created>
  <dcterms:modified xsi:type="dcterms:W3CDTF">2021-04-22T21:11:39Z</dcterms:modified>
</cp:coreProperties>
</file>