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33803c090aef45f/Documents/Gulf Swimming/"/>
    </mc:Choice>
  </mc:AlternateContent>
  <xr:revisionPtr revIDLastSave="2" documentId="8_{15D74EA4-AA13-4B0F-8B3B-3FD24503BF4D}" xr6:coauthVersionLast="46" xr6:coauthVersionMax="46" xr10:uidLastSave="{2AE3447F-0493-4920-8894-D3022BFA13BC}"/>
  <bookViews>
    <workbookView xWindow="-98" yWindow="-98" windowWidth="22695" windowHeight="14595" xr2:uid="{00000000-000D-0000-FFFF-FFFF00000000}"/>
  </bookViews>
  <sheets>
    <sheet name="Officials" sheetId="4" r:id="rId1"/>
  </sheets>
  <calcPr calcId="191029"/>
</workbook>
</file>

<file path=xl/calcChain.xml><?xml version="1.0" encoding="utf-8"?>
<calcChain xmlns="http://schemas.openxmlformats.org/spreadsheetml/2006/main">
  <c r="G27" i="4" l="1"/>
  <c r="L9" i="4"/>
  <c r="F9" i="4"/>
  <c r="G9" i="4" s="1"/>
  <c r="I9" i="4" s="1"/>
  <c r="J9" i="4" s="1"/>
  <c r="K26" i="4" s="1"/>
  <c r="F11" i="4"/>
  <c r="I11" i="4"/>
  <c r="J11" i="4" s="1"/>
  <c r="L11" i="4"/>
  <c r="K5" i="4"/>
  <c r="K4" i="4"/>
  <c r="K3" i="4"/>
  <c r="J26" i="4" l="1"/>
  <c r="I26" i="4"/>
  <c r="L26" i="4"/>
  <c r="M26" i="4"/>
  <c r="O9" i="4"/>
  <c r="N9" i="4"/>
  <c r="F26" i="4" s="1"/>
  <c r="O11" i="4"/>
  <c r="G28" i="4" s="1"/>
  <c r="N11" i="4"/>
  <c r="F28" i="4" s="1"/>
  <c r="M28" i="4"/>
  <c r="L28" i="4"/>
  <c r="K28" i="4"/>
  <c r="J28" i="4"/>
  <c r="I28" i="4"/>
  <c r="I10" i="4"/>
  <c r="I8" i="4"/>
  <c r="I6" i="4"/>
  <c r="I5" i="4"/>
  <c r="I4" i="4"/>
  <c r="I3" i="4"/>
  <c r="G26" i="4" l="1"/>
  <c r="L10" i="4"/>
  <c r="L8" i="4"/>
  <c r="L6" i="4"/>
  <c r="L5" i="4"/>
  <c r="L4" i="4"/>
  <c r="L3" i="4"/>
  <c r="F4" i="4" l="1"/>
  <c r="J4" i="4" l="1"/>
  <c r="J21" i="4" s="1"/>
  <c r="N4" i="4" l="1"/>
  <c r="O4" i="4"/>
  <c r="M21" i="4"/>
  <c r="L21" i="4"/>
  <c r="K21" i="4"/>
  <c r="I21" i="4"/>
  <c r="F10" i="4"/>
  <c r="F8" i="4"/>
  <c r="F6" i="4"/>
  <c r="F5" i="4"/>
  <c r="F3" i="4"/>
  <c r="G21" i="4" l="1"/>
  <c r="F21" i="4"/>
  <c r="J10" i="4"/>
  <c r="J8" i="4"/>
  <c r="O8" i="4" s="1"/>
  <c r="G25" i="4" s="1"/>
  <c r="J5" i="4"/>
  <c r="J3" i="4"/>
  <c r="M20" i="4" s="1"/>
  <c r="J6" i="4"/>
  <c r="K27" i="4" l="1"/>
  <c r="L27" i="4"/>
  <c r="I27" i="4"/>
  <c r="M27" i="4"/>
  <c r="J27" i="4"/>
  <c r="O6" i="4"/>
  <c r="G23" i="4" s="1"/>
  <c r="J23" i="4"/>
  <c r="I23" i="4"/>
  <c r="L23" i="4"/>
  <c r="K23" i="4"/>
  <c r="O5" i="4"/>
  <c r="G22" i="4" s="1"/>
  <c r="K22" i="4"/>
  <c r="N8" i="4"/>
  <c r="F25" i="4" s="1"/>
  <c r="O10" i="4"/>
  <c r="N3" i="4"/>
  <c r="F20" i="4" s="1"/>
  <c r="O3" i="4"/>
  <c r="G20" i="4" s="1"/>
  <c r="J22" i="4"/>
  <c r="I22" i="4"/>
  <c r="N5" i="4"/>
  <c r="F22" i="4" s="1"/>
  <c r="L20" i="4"/>
  <c r="I20" i="4"/>
  <c r="J20" i="4"/>
  <c r="K20" i="4"/>
  <c r="I25" i="4"/>
  <c r="L25" i="4"/>
  <c r="K25" i="4"/>
  <c r="J25" i="4"/>
  <c r="N6" i="4"/>
  <c r="F23" i="4" s="1"/>
  <c r="N10" i="4"/>
  <c r="F27" i="4" s="1"/>
</calcChain>
</file>

<file path=xl/sharedStrings.xml><?xml version="1.0" encoding="utf-8"?>
<sst xmlns="http://schemas.openxmlformats.org/spreadsheetml/2006/main" count="105" uniqueCount="67">
  <si>
    <t>MEETS</t>
  </si>
  <si>
    <t>DATES</t>
  </si>
  <si>
    <t>TOTAL NIGHTS</t>
  </si>
  <si>
    <t>LOCATION</t>
  </si>
  <si>
    <t>LODGING</t>
  </si>
  <si>
    <t>ADD TAX</t>
  </si>
  <si>
    <t>DOUBLE</t>
  </si>
  <si>
    <t>M&amp;I</t>
  </si>
  <si>
    <t>DAILY TOTAL</t>
  </si>
  <si>
    <t>NET DAILY TOTAL</t>
  </si>
  <si>
    <t>NET AIRFARE</t>
  </si>
  <si>
    <t xml:space="preserve">% </t>
  </si>
  <si>
    <t>MIN TOTAL</t>
  </si>
  <si>
    <t>MAX TOTAL</t>
  </si>
  <si>
    <t>Orlando, FL</t>
  </si>
  <si>
    <t>TOTAL DAYS</t>
  </si>
  <si>
    <t>NIGHTS</t>
  </si>
  <si>
    <t>2 nights</t>
  </si>
  <si>
    <t>3 nights</t>
  </si>
  <si>
    <t>4 nights</t>
  </si>
  <si>
    <t>5 nights</t>
  </si>
  <si>
    <t>6 nights</t>
  </si>
  <si>
    <t>REIMBURSEMENTS</t>
  </si>
  <si>
    <r>
      <t>AIRFARE</t>
    </r>
    <r>
      <rPr>
        <b/>
        <sz val="10"/>
        <rFont val="Calibri"/>
        <family val="2"/>
      </rPr>
      <t>*</t>
    </r>
  </si>
  <si>
    <t>MIN</t>
  </si>
  <si>
    <t>TOTAL</t>
  </si>
  <si>
    <t>MAX</t>
  </si>
  <si>
    <t>NCSA Juniors</t>
  </si>
  <si>
    <t>Open Water Nat</t>
  </si>
  <si>
    <t>NCSA LC Juniors</t>
  </si>
  <si>
    <t>Futures</t>
  </si>
  <si>
    <t>SC (Winter) Senior Nationals</t>
  </si>
  <si>
    <t>SC (Winter) Juniors  West</t>
  </si>
  <si>
    <t>St Petersburg, FL</t>
  </si>
  <si>
    <t>TYR International Junior Cup (JNCC)</t>
  </si>
  <si>
    <t>TBD</t>
  </si>
  <si>
    <t>Southern Zone Sr Meet</t>
  </si>
  <si>
    <t>Ft Meyers, FL</t>
  </si>
  <si>
    <t>Olympic Trials</t>
  </si>
  <si>
    <t>7 nights</t>
  </si>
  <si>
    <t>8 nights</t>
  </si>
  <si>
    <t>9 nights</t>
  </si>
  <si>
    <t>10 nights</t>
  </si>
  <si>
    <t>OFFICIALS REIMBURSEMENT FOR NATIONAL MEETS FROM 1/1/2020 TO 12/31/2020</t>
  </si>
  <si>
    <t>OFFICIAL REIMBURSEMENT FOR NATIONAL MEETS FROM 1/1/2020 TO 12/31/2020</t>
  </si>
  <si>
    <t>4/16-18/2021</t>
  </si>
  <si>
    <t>3/16-20/2021</t>
  </si>
  <si>
    <t>3/23-27/2021</t>
  </si>
  <si>
    <t xml:space="preserve">See separate Olympic Trial Reimbursements </t>
  </si>
  <si>
    <t>Speedo Summer Invitational ( Jr &amp; US Open)</t>
  </si>
  <si>
    <t>8/3-7/2021</t>
  </si>
  <si>
    <t>7/28-31/2021</t>
  </si>
  <si>
    <t>Huntsville, AL</t>
  </si>
  <si>
    <t>TYR 18 &amp; U Spring Cup</t>
  </si>
  <si>
    <t>4/29-5/2/2021</t>
  </si>
  <si>
    <t>Des Moines, IA</t>
  </si>
  <si>
    <t>8/10-14/2021</t>
  </si>
  <si>
    <t>Irvine, CA</t>
  </si>
  <si>
    <t>7/27-31/2021</t>
  </si>
  <si>
    <t>Irvine, CA  ???</t>
  </si>
  <si>
    <t>Fargo, ND</t>
  </si>
  <si>
    <t>Fargo ND</t>
  </si>
  <si>
    <t>Flower Mound, TX</t>
  </si>
  <si>
    <t>ISCA Summer Sr Championships</t>
  </si>
  <si>
    <t>Southern Zone Western Sectional</t>
  </si>
  <si>
    <t>7/31-8/1</t>
  </si>
  <si>
    <t>San Antonio,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</si>
</sst>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[$$-409]#,##0"/>
    <numFmt numFmtId="165" formatCode="&quot;$&quot;#,##0"/>
    <numFmt numFmtId="166" formatCode="m/d;@"/>
    <numFmt numFmtId="167" formatCode="m/d/yy;@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1414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164" fontId="0" fillId="0" borderId="0"/>
    <xf numFmtId="44" fontId="6" fillId="0" borderId="0" applyFont="0" applyFill="0" applyBorder="0" applyAlignment="0" applyProtection="0"/>
  </cellStyleXfs>
  <cellXfs count="30">
    <xf numFmtId="164" fontId="0" fillId="0" borderId="0" xfId="0"/>
    <xf numFmtId="164" fontId="1" fillId="0" borderId="0" xfId="0" applyFont="1" applyAlignment="1">
      <alignment horizontal="centerContinuous"/>
    </xf>
    <xf numFmtId="164" fontId="0" fillId="0" borderId="0" xfId="0" applyAlignment="1">
      <alignment horizontal="centerContinuous"/>
    </xf>
    <xf numFmtId="164" fontId="1" fillId="0" borderId="0" xfId="0" applyFont="1" applyAlignment="1">
      <alignment horizontal="center" wrapText="1"/>
    </xf>
    <xf numFmtId="164" fontId="2" fillId="0" borderId="0" xfId="0" applyFont="1"/>
    <xf numFmtId="164" fontId="0" fillId="0" borderId="0" xfId="0" applyAlignment="1">
      <alignment horizontal="center"/>
    </xf>
    <xf numFmtId="164" fontId="4" fillId="0" borderId="0" xfId="0" applyFont="1"/>
    <xf numFmtId="4" fontId="0" fillId="0" borderId="0" xfId="0" applyNumberFormat="1"/>
    <xf numFmtId="3" fontId="5" fillId="0" borderId="0" xfId="0" applyNumberFormat="1" applyFont="1" applyFill="1" applyAlignment="1">
      <alignment horizontal="center"/>
    </xf>
    <xf numFmtId="166" fontId="5" fillId="0" borderId="0" xfId="0" quotePrefix="1" applyNumberFormat="1" applyFont="1" applyFill="1" applyAlignment="1">
      <alignment horizontal="left"/>
    </xf>
    <xf numFmtId="164" fontId="5" fillId="0" borderId="0" xfId="0" applyFont="1" applyFill="1"/>
    <xf numFmtId="164" fontId="5" fillId="0" borderId="0" xfId="0" applyFont="1" applyFill="1" applyAlignment="1">
      <alignment horizontal="center"/>
    </xf>
    <xf numFmtId="2" fontId="5" fillId="0" borderId="0" xfId="0" applyNumberFormat="1" applyFont="1" applyFill="1"/>
    <xf numFmtId="1" fontId="5" fillId="0" borderId="0" xfId="0" applyNumberFormat="1" applyFont="1" applyFill="1"/>
    <xf numFmtId="164" fontId="5" fillId="0" borderId="0" xfId="0" applyNumberFormat="1" applyFont="1" applyFill="1"/>
    <xf numFmtId="164" fontId="0" fillId="0" borderId="0" xfId="0" applyFont="1" applyFill="1"/>
    <xf numFmtId="3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/>
    <xf numFmtId="165" fontId="0" fillId="0" borderId="0" xfId="0" applyNumberFormat="1" applyFont="1" applyFill="1"/>
    <xf numFmtId="5" fontId="5" fillId="0" borderId="0" xfId="1" applyNumberFormat="1" applyFont="1" applyFill="1"/>
    <xf numFmtId="165" fontId="5" fillId="0" borderId="0" xfId="0" applyNumberFormat="1" applyFont="1" applyFill="1"/>
    <xf numFmtId="164" fontId="5" fillId="0" borderId="0" xfId="1" applyNumberFormat="1" applyFont="1" applyFill="1"/>
    <xf numFmtId="3" fontId="5" fillId="0" borderId="0" xfId="0" applyNumberFormat="1" applyFont="1" applyFill="1"/>
    <xf numFmtId="164" fontId="7" fillId="0" borderId="0" xfId="0" applyFont="1"/>
    <xf numFmtId="0" fontId="1" fillId="0" borderId="0" xfId="0" applyNumberFormat="1" applyFont="1" applyAlignment="1">
      <alignment horizontal="centerContinuous" vertical="top"/>
    </xf>
    <xf numFmtId="5" fontId="5" fillId="0" borderId="0" xfId="1" applyNumberFormat="1" applyFont="1" applyFill="1" applyAlignment="1">
      <alignment horizontal="right"/>
    </xf>
    <xf numFmtId="167" fontId="5" fillId="0" borderId="0" xfId="0" quotePrefix="1" applyNumberFormat="1" applyFont="1" applyFill="1" applyAlignment="1">
      <alignment horizontal="left"/>
    </xf>
    <xf numFmtId="167" fontId="5" fillId="0" borderId="0" xfId="0" applyNumberFormat="1" applyFont="1" applyFill="1"/>
    <xf numFmtId="37" fontId="5" fillId="0" borderId="0" xfId="1" applyNumberFormat="1" applyFont="1" applyFill="1" applyAlignment="1">
      <alignment horizontal="center"/>
    </xf>
    <xf numFmtId="4" fontId="5" fillId="0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2"/>
  <sheetViews>
    <sheetView tabSelected="1" workbookViewId="0">
      <selection activeCell="L31" sqref="L31"/>
    </sheetView>
  </sheetViews>
  <sheetFormatPr defaultRowHeight="14.25" x14ac:dyDescent="0.45"/>
  <cols>
    <col min="1" max="1" width="39.796875" customWidth="1"/>
    <col min="2" max="2" width="13.46484375" bestFit="1" customWidth="1"/>
    <col min="4" max="4" width="17.796875" bestFit="1" customWidth="1"/>
    <col min="5" max="5" width="14.46484375" customWidth="1"/>
  </cols>
  <sheetData>
    <row r="1" spans="1:18" x14ac:dyDescent="0.45">
      <c r="A1" s="1" t="s">
        <v>43</v>
      </c>
      <c r="B1" s="2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1:18" ht="39.75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23</v>
      </c>
      <c r="L2" s="3" t="s">
        <v>10</v>
      </c>
      <c r="M2" s="3" t="s">
        <v>11</v>
      </c>
      <c r="N2" s="3" t="s">
        <v>12</v>
      </c>
      <c r="O2" s="3" t="s">
        <v>13</v>
      </c>
    </row>
    <row r="3" spans="1:18" x14ac:dyDescent="0.45">
      <c r="A3" s="10" t="s">
        <v>27</v>
      </c>
      <c r="B3" s="26" t="s">
        <v>46</v>
      </c>
      <c r="C3" s="8">
        <v>6</v>
      </c>
      <c r="D3" s="10" t="s">
        <v>14</v>
      </c>
      <c r="E3" s="11">
        <v>153</v>
      </c>
      <c r="F3" s="10">
        <f>(E3*0.15)+E3</f>
        <v>175.95</v>
      </c>
      <c r="G3" s="13">
        <v>175.95</v>
      </c>
      <c r="H3" s="11">
        <v>66</v>
      </c>
      <c r="I3" s="20">
        <f>(G3+H3)</f>
        <v>241.95</v>
      </c>
      <c r="J3" s="13">
        <f>I3*M3</f>
        <v>241.95</v>
      </c>
      <c r="K3" s="20">
        <f>314+80</f>
        <v>394</v>
      </c>
      <c r="L3" s="20">
        <f>K3*M3</f>
        <v>394</v>
      </c>
      <c r="M3" s="12">
        <v>1</v>
      </c>
      <c r="N3" s="14">
        <f>(2*$J3)+$L3</f>
        <v>877.9</v>
      </c>
      <c r="O3" s="14">
        <f t="shared" ref="O3:O10" si="0">($C3*$J3)+$L3</f>
        <v>1845.6999999999998</v>
      </c>
    </row>
    <row r="4" spans="1:18" x14ac:dyDescent="0.45">
      <c r="A4" s="10" t="s">
        <v>34</v>
      </c>
      <c r="B4" s="26" t="s">
        <v>47</v>
      </c>
      <c r="C4" s="8">
        <v>6</v>
      </c>
      <c r="D4" s="10" t="s">
        <v>33</v>
      </c>
      <c r="E4" s="11">
        <v>158</v>
      </c>
      <c r="F4" s="10">
        <f>(E4*0.15)+E4</f>
        <v>181.7</v>
      </c>
      <c r="G4" s="13">
        <v>181.7</v>
      </c>
      <c r="H4" s="11">
        <v>61</v>
      </c>
      <c r="I4" s="20">
        <f>(G4+H4)</f>
        <v>242.7</v>
      </c>
      <c r="J4" s="13">
        <f t="shared" ref="J4" si="1">I4*M4</f>
        <v>242.7</v>
      </c>
      <c r="K4" s="20">
        <f>292+80</f>
        <v>372</v>
      </c>
      <c r="L4" s="20">
        <f t="shared" ref="L4:L11" si="2">K4*M4</f>
        <v>372</v>
      </c>
      <c r="M4" s="12">
        <v>1</v>
      </c>
      <c r="N4" s="14">
        <f>(2*$J4)+$L4</f>
        <v>857.4</v>
      </c>
      <c r="O4" s="14">
        <f t="shared" si="0"/>
        <v>1828.1999999999998</v>
      </c>
    </row>
    <row r="5" spans="1:18" x14ac:dyDescent="0.45">
      <c r="A5" s="10" t="s">
        <v>28</v>
      </c>
      <c r="B5" s="27" t="s">
        <v>45</v>
      </c>
      <c r="C5" s="8">
        <v>4</v>
      </c>
      <c r="D5" s="10" t="s">
        <v>37</v>
      </c>
      <c r="E5" s="11">
        <v>116</v>
      </c>
      <c r="F5" s="10">
        <f>(E5*0.15)+E5</f>
        <v>133.4</v>
      </c>
      <c r="G5" s="13">
        <v>133.4</v>
      </c>
      <c r="H5" s="11">
        <v>61</v>
      </c>
      <c r="I5" s="20">
        <f>(G5+H5)</f>
        <v>194.4</v>
      </c>
      <c r="J5" s="13">
        <f t="shared" ref="J5:J11" si="3">I5*M5</f>
        <v>194.4</v>
      </c>
      <c r="K5" s="20">
        <f>361+80</f>
        <v>441</v>
      </c>
      <c r="L5" s="20">
        <f t="shared" si="2"/>
        <v>441</v>
      </c>
      <c r="M5" s="12">
        <v>1</v>
      </c>
      <c r="N5" s="14">
        <f>(2*$J5)+$L5</f>
        <v>829.8</v>
      </c>
      <c r="O5" s="14">
        <f t="shared" si="0"/>
        <v>1218.5999999999999</v>
      </c>
      <c r="R5" s="7"/>
    </row>
    <row r="6" spans="1:18" x14ac:dyDescent="0.45">
      <c r="A6" s="10" t="s">
        <v>53</v>
      </c>
      <c r="B6" s="27" t="s">
        <v>54</v>
      </c>
      <c r="C6" s="8">
        <v>5</v>
      </c>
      <c r="D6" s="10" t="s">
        <v>55</v>
      </c>
      <c r="E6" s="11">
        <v>111</v>
      </c>
      <c r="F6" s="10">
        <f>(E6*0.15)+E6</f>
        <v>127.65</v>
      </c>
      <c r="G6" s="13">
        <v>127.65</v>
      </c>
      <c r="H6" s="11">
        <v>61</v>
      </c>
      <c r="I6" s="20">
        <f>(G6+H6)</f>
        <v>188.65</v>
      </c>
      <c r="J6" s="13">
        <f t="shared" si="3"/>
        <v>188.65</v>
      </c>
      <c r="K6" s="20">
        <v>445</v>
      </c>
      <c r="L6" s="20">
        <f t="shared" si="2"/>
        <v>445</v>
      </c>
      <c r="M6" s="12">
        <v>1</v>
      </c>
      <c r="N6" s="14">
        <f t="shared" ref="N6:N10" si="4">(2*$J6)+$L6</f>
        <v>822.3</v>
      </c>
      <c r="O6" s="14">
        <f>($C6*$J6)+$L6</f>
        <v>1388.25</v>
      </c>
    </row>
    <row r="7" spans="1:18" x14ac:dyDescent="0.45">
      <c r="A7" s="10" t="s">
        <v>38</v>
      </c>
      <c r="B7" s="9" t="s">
        <v>48</v>
      </c>
      <c r="C7" s="8"/>
      <c r="D7" s="10"/>
      <c r="E7" s="11"/>
      <c r="F7" s="14"/>
      <c r="G7" s="13"/>
      <c r="H7" s="11"/>
      <c r="I7" s="20"/>
      <c r="J7" s="13"/>
      <c r="K7" s="20"/>
      <c r="L7" s="20"/>
      <c r="M7" s="12"/>
      <c r="N7" s="14"/>
      <c r="O7" s="14"/>
    </row>
    <row r="8" spans="1:18" x14ac:dyDescent="0.45">
      <c r="A8" s="10" t="s">
        <v>30</v>
      </c>
      <c r="B8" s="9" t="s">
        <v>51</v>
      </c>
      <c r="C8" s="8">
        <v>5</v>
      </c>
      <c r="D8" s="23" t="s">
        <v>60</v>
      </c>
      <c r="E8" s="11">
        <v>96</v>
      </c>
      <c r="F8" s="10">
        <f>(E8*0.15)+E8</f>
        <v>110.4</v>
      </c>
      <c r="G8" s="13">
        <v>110.4</v>
      </c>
      <c r="H8" s="11">
        <v>55</v>
      </c>
      <c r="I8" s="20">
        <f>(G8+H8)</f>
        <v>165.4</v>
      </c>
      <c r="J8" s="13">
        <f>I8*M8</f>
        <v>165.4</v>
      </c>
      <c r="K8" s="20">
        <v>544</v>
      </c>
      <c r="L8" s="20">
        <f t="shared" si="2"/>
        <v>544</v>
      </c>
      <c r="M8" s="12">
        <v>1</v>
      </c>
      <c r="N8" s="21">
        <f>(2*$J8)+$L8</f>
        <v>874.8</v>
      </c>
      <c r="O8" s="21">
        <f t="shared" si="0"/>
        <v>1371</v>
      </c>
    </row>
    <row r="9" spans="1:18" x14ac:dyDescent="0.45">
      <c r="A9" s="10" t="s">
        <v>63</v>
      </c>
      <c r="B9" s="9" t="s">
        <v>58</v>
      </c>
      <c r="C9" s="8">
        <v>6</v>
      </c>
      <c r="D9" s="23" t="s">
        <v>33</v>
      </c>
      <c r="E9" s="11">
        <v>124</v>
      </c>
      <c r="F9" s="14">
        <f t="shared" ref="F9" si="5">(E9*0.15)+E9</f>
        <v>142.6</v>
      </c>
      <c r="G9" s="20">
        <f t="shared" ref="G9" si="6">F9/1</f>
        <v>142.6</v>
      </c>
      <c r="H9" s="11">
        <v>61</v>
      </c>
      <c r="I9" s="20">
        <f t="shared" ref="I9" si="7">(G9+H9)</f>
        <v>203.6</v>
      </c>
      <c r="J9" s="13">
        <f>I9*M9</f>
        <v>203.6</v>
      </c>
      <c r="K9" s="20">
        <v>370</v>
      </c>
      <c r="L9" s="20">
        <f t="shared" si="2"/>
        <v>370</v>
      </c>
      <c r="M9" s="29">
        <v>1</v>
      </c>
      <c r="N9" s="19">
        <f>(2*$J9)+$L9</f>
        <v>777.2</v>
      </c>
      <c r="O9" s="25">
        <f>($C9*$J9)+$L9</f>
        <v>1591.6</v>
      </c>
    </row>
    <row r="10" spans="1:18" x14ac:dyDescent="0.45">
      <c r="A10" s="10" t="s">
        <v>49</v>
      </c>
      <c r="B10" s="9" t="s">
        <v>50</v>
      </c>
      <c r="C10" s="8">
        <v>6</v>
      </c>
      <c r="D10" s="10" t="s">
        <v>59</v>
      </c>
      <c r="E10" s="11">
        <v>182</v>
      </c>
      <c r="F10" s="10">
        <f>(E10*0.15)+E10</f>
        <v>209.3</v>
      </c>
      <c r="G10" s="13">
        <v>209.3</v>
      </c>
      <c r="H10" s="11">
        <v>66</v>
      </c>
      <c r="I10" s="20">
        <f>(G10+H10)</f>
        <v>275.3</v>
      </c>
      <c r="J10" s="13">
        <f t="shared" si="3"/>
        <v>275.3</v>
      </c>
      <c r="K10" s="20">
        <v>542</v>
      </c>
      <c r="L10" s="20">
        <f t="shared" si="2"/>
        <v>542</v>
      </c>
      <c r="M10" s="12">
        <v>1</v>
      </c>
      <c r="N10" s="14">
        <f t="shared" si="4"/>
        <v>1092.5999999999999</v>
      </c>
      <c r="O10" s="14">
        <f t="shared" si="0"/>
        <v>2193.8000000000002</v>
      </c>
    </row>
    <row r="11" spans="1:18" x14ac:dyDescent="0.45">
      <c r="A11" s="10" t="s">
        <v>29</v>
      </c>
      <c r="B11" s="9" t="s">
        <v>56</v>
      </c>
      <c r="C11" s="8">
        <v>6</v>
      </c>
      <c r="D11" s="10" t="s">
        <v>52</v>
      </c>
      <c r="E11" s="11">
        <v>96</v>
      </c>
      <c r="F11" s="10">
        <f>(E11*0.15)+E11</f>
        <v>110.4</v>
      </c>
      <c r="G11" s="13">
        <v>146.05000000000001</v>
      </c>
      <c r="H11" s="11">
        <v>55</v>
      </c>
      <c r="I11" s="20">
        <f>(G11+H11)</f>
        <v>201.05</v>
      </c>
      <c r="J11" s="13">
        <f t="shared" si="3"/>
        <v>201.05</v>
      </c>
      <c r="K11" s="10">
        <v>405</v>
      </c>
      <c r="L11" s="20">
        <f t="shared" si="2"/>
        <v>405</v>
      </c>
      <c r="M11" s="12">
        <v>1</v>
      </c>
      <c r="N11" s="14">
        <f>(2*$J11)+$L11</f>
        <v>807.1</v>
      </c>
      <c r="O11" s="14">
        <f>($C11*$J11)+$L11</f>
        <v>1611.3000000000002</v>
      </c>
    </row>
    <row r="12" spans="1:18" x14ac:dyDescent="0.45">
      <c r="A12" s="10" t="s">
        <v>36</v>
      </c>
      <c r="B12" s="9" t="s">
        <v>58</v>
      </c>
      <c r="C12" s="8">
        <v>6</v>
      </c>
      <c r="D12" s="10" t="s">
        <v>62</v>
      </c>
      <c r="E12" s="11"/>
      <c r="F12" s="10"/>
      <c r="G12" s="20"/>
      <c r="H12" s="11"/>
      <c r="I12" s="20"/>
      <c r="J12" s="13"/>
      <c r="K12" s="10"/>
      <c r="L12" s="14"/>
      <c r="M12" s="12"/>
      <c r="N12" s="14">
        <v>400</v>
      </c>
      <c r="O12" s="14">
        <v>400</v>
      </c>
    </row>
    <row r="13" spans="1:18" x14ac:dyDescent="0.45">
      <c r="A13" s="10" t="s">
        <v>64</v>
      </c>
      <c r="B13" s="9" t="s">
        <v>65</v>
      </c>
      <c r="C13" s="8">
        <v>1</v>
      </c>
      <c r="D13" s="10" t="s">
        <v>66</v>
      </c>
      <c r="E13" s="11"/>
      <c r="F13" s="10"/>
      <c r="G13" s="20"/>
      <c r="H13" s="11"/>
      <c r="I13" s="20"/>
      <c r="J13" s="13"/>
      <c r="K13" s="10"/>
      <c r="L13" s="14"/>
      <c r="M13" s="12"/>
      <c r="N13" s="14">
        <v>400</v>
      </c>
      <c r="O13" s="14">
        <v>400</v>
      </c>
    </row>
    <row r="14" spans="1:18" x14ac:dyDescent="0.45">
      <c r="A14" s="10" t="s">
        <v>31</v>
      </c>
      <c r="B14" s="9"/>
      <c r="C14" s="8"/>
      <c r="D14" s="9"/>
      <c r="E14" s="11"/>
      <c r="F14" s="10"/>
      <c r="G14" s="20"/>
      <c r="H14" s="11"/>
      <c r="I14" s="20"/>
      <c r="J14" s="13"/>
      <c r="K14" s="10"/>
      <c r="L14" s="14"/>
      <c r="M14" s="12"/>
      <c r="N14" s="22"/>
      <c r="O14" s="14"/>
    </row>
    <row r="15" spans="1:18" x14ac:dyDescent="0.45">
      <c r="A15" s="10" t="s">
        <v>32</v>
      </c>
      <c r="B15" s="9"/>
      <c r="C15" s="8"/>
      <c r="D15" s="9"/>
      <c r="E15" s="5"/>
    </row>
    <row r="16" spans="1:18" x14ac:dyDescent="0.45">
      <c r="A16" s="6" t="s">
        <v>22</v>
      </c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7" x14ac:dyDescent="0.45">
      <c r="A17" s="24" t="s">
        <v>44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7" x14ac:dyDescent="0.45">
      <c r="B18" s="2"/>
      <c r="C18" s="2"/>
      <c r="F18" s="5" t="s">
        <v>24</v>
      </c>
      <c r="G18" s="5" t="s">
        <v>26</v>
      </c>
      <c r="I18" s="4"/>
    </row>
    <row r="19" spans="1:17" x14ac:dyDescent="0.45">
      <c r="A19" s="3" t="s">
        <v>0</v>
      </c>
      <c r="B19" s="3" t="s">
        <v>1</v>
      </c>
      <c r="C19" s="5" t="s">
        <v>15</v>
      </c>
      <c r="D19" s="5" t="s">
        <v>16</v>
      </c>
      <c r="E19" t="s">
        <v>3</v>
      </c>
      <c r="F19" s="5" t="s">
        <v>25</v>
      </c>
      <c r="G19" s="5" t="s">
        <v>25</v>
      </c>
      <c r="I19" s="4" t="s">
        <v>17</v>
      </c>
      <c r="J19" s="4" t="s">
        <v>18</v>
      </c>
      <c r="K19" s="4" t="s">
        <v>19</v>
      </c>
      <c r="L19" s="4" t="s">
        <v>20</v>
      </c>
      <c r="M19" s="4" t="s">
        <v>21</v>
      </c>
      <c r="N19" s="4" t="s">
        <v>39</v>
      </c>
      <c r="O19" s="4" t="s">
        <v>40</v>
      </c>
      <c r="P19" s="4" t="s">
        <v>41</v>
      </c>
      <c r="Q19" s="4" t="s">
        <v>42</v>
      </c>
    </row>
    <row r="20" spans="1:17" x14ac:dyDescent="0.45">
      <c r="A20" s="10" t="s">
        <v>27</v>
      </c>
      <c r="B20" s="26" t="s">
        <v>46</v>
      </c>
      <c r="C20" s="16">
        <v>5</v>
      </c>
      <c r="D20" s="8">
        <v>6</v>
      </c>
      <c r="E20" s="10" t="s">
        <v>14</v>
      </c>
      <c r="F20" s="17">
        <f t="shared" ref="F20:G23" si="8">N3</f>
        <v>877.9</v>
      </c>
      <c r="G20" s="17">
        <f t="shared" si="8"/>
        <v>1845.6999999999998</v>
      </c>
      <c r="H20" s="18"/>
      <c r="I20" s="18">
        <f>2*J3+L3</f>
        <v>877.9</v>
      </c>
      <c r="J20" s="18">
        <f>3*J3+L3</f>
        <v>1119.8499999999999</v>
      </c>
      <c r="K20" s="18">
        <f>4*J3+L3</f>
        <v>1361.8</v>
      </c>
      <c r="L20" s="18">
        <f>5*J3+L3</f>
        <v>1603.75</v>
      </c>
      <c r="M20" s="18">
        <f>6*J3+L3</f>
        <v>1845.6999999999998</v>
      </c>
    </row>
    <row r="21" spans="1:17" x14ac:dyDescent="0.45">
      <c r="A21" s="10" t="s">
        <v>34</v>
      </c>
      <c r="B21" s="26" t="s">
        <v>47</v>
      </c>
      <c r="C21" s="16">
        <v>5</v>
      </c>
      <c r="D21" s="8">
        <v>6</v>
      </c>
      <c r="E21" s="10" t="s">
        <v>33</v>
      </c>
      <c r="F21" s="17">
        <f t="shared" si="8"/>
        <v>857.4</v>
      </c>
      <c r="G21" s="17">
        <f t="shared" si="8"/>
        <v>1828.1999999999998</v>
      </c>
      <c r="H21" s="15"/>
      <c r="I21" s="18">
        <f>2*J4+L4</f>
        <v>857.4</v>
      </c>
      <c r="J21" s="18">
        <f>3*J4+L4</f>
        <v>1100.0999999999999</v>
      </c>
      <c r="K21" s="18">
        <f>4*J4+L4</f>
        <v>1342.8</v>
      </c>
      <c r="L21" s="18">
        <f>5*J4+L4</f>
        <v>1585.5</v>
      </c>
      <c r="M21" s="18">
        <f>6*J4+L4</f>
        <v>1828.1999999999998</v>
      </c>
    </row>
    <row r="22" spans="1:17" x14ac:dyDescent="0.45">
      <c r="A22" s="10" t="s">
        <v>28</v>
      </c>
      <c r="B22" s="27" t="s">
        <v>45</v>
      </c>
      <c r="C22" s="16">
        <v>3</v>
      </c>
      <c r="D22" s="8">
        <v>4</v>
      </c>
      <c r="E22" s="10" t="s">
        <v>37</v>
      </c>
      <c r="F22" s="17">
        <f t="shared" si="8"/>
        <v>829.8</v>
      </c>
      <c r="G22" s="17">
        <f t="shared" si="8"/>
        <v>1218.5999999999999</v>
      </c>
      <c r="H22" s="15"/>
      <c r="I22" s="18">
        <f>2*J5+L5</f>
        <v>829.8</v>
      </c>
      <c r="J22" s="18">
        <f>3*J5+L5</f>
        <v>1024.2</v>
      </c>
      <c r="K22" s="18">
        <f>4*J5+L5</f>
        <v>1218.5999999999999</v>
      </c>
      <c r="L22" s="18"/>
      <c r="M22" s="18"/>
    </row>
    <row r="23" spans="1:17" x14ac:dyDescent="0.45">
      <c r="A23" s="10" t="s">
        <v>53</v>
      </c>
      <c r="B23" s="27" t="s">
        <v>54</v>
      </c>
      <c r="C23" s="16">
        <v>4</v>
      </c>
      <c r="D23" s="8">
        <v>5</v>
      </c>
      <c r="E23" s="10" t="s">
        <v>55</v>
      </c>
      <c r="F23" s="17">
        <f t="shared" si="8"/>
        <v>822.3</v>
      </c>
      <c r="G23" s="17">
        <f t="shared" si="8"/>
        <v>1388.25</v>
      </c>
      <c r="H23" s="18"/>
      <c r="I23" s="18">
        <f>2*J6+L6</f>
        <v>822.3</v>
      </c>
      <c r="J23" s="18">
        <f>3*J6+L6</f>
        <v>1010.95</v>
      </c>
      <c r="K23" s="18">
        <f>4*J6+L6</f>
        <v>1199.5999999999999</v>
      </c>
      <c r="L23" s="18">
        <f>5*J6+L6</f>
        <v>1388.25</v>
      </c>
      <c r="M23" s="18"/>
      <c r="N23" s="18"/>
      <c r="O23" s="18"/>
      <c r="P23" s="18"/>
      <c r="Q23" s="18"/>
    </row>
    <row r="24" spans="1:17" x14ac:dyDescent="0.45">
      <c r="A24" s="10" t="s">
        <v>38</v>
      </c>
      <c r="B24" s="9" t="s">
        <v>48</v>
      </c>
      <c r="C24" s="16"/>
      <c r="D24" s="8"/>
      <c r="E24" s="10"/>
      <c r="F24" s="17"/>
      <c r="G24" s="17"/>
      <c r="H24" s="15"/>
      <c r="I24" s="18"/>
      <c r="J24" s="18"/>
      <c r="K24" s="18"/>
      <c r="L24" s="18"/>
      <c r="M24" s="18"/>
    </row>
    <row r="25" spans="1:17" x14ac:dyDescent="0.45">
      <c r="A25" s="10" t="s">
        <v>30</v>
      </c>
      <c r="B25" s="9" t="s">
        <v>51</v>
      </c>
      <c r="C25" s="16">
        <v>4</v>
      </c>
      <c r="D25" s="8">
        <v>5</v>
      </c>
      <c r="E25" s="23" t="s">
        <v>61</v>
      </c>
      <c r="F25" s="17">
        <f t="shared" ref="F25:G28" si="9">N8</f>
        <v>874.8</v>
      </c>
      <c r="G25" s="17">
        <f t="shared" si="9"/>
        <v>1371</v>
      </c>
      <c r="H25" s="15"/>
      <c r="I25" s="18">
        <f>2*J8+L8</f>
        <v>874.8</v>
      </c>
      <c r="J25" s="18">
        <f>3*J8+L8</f>
        <v>1040.2</v>
      </c>
      <c r="K25" s="18">
        <f>4*J8+L8</f>
        <v>1205.5999999999999</v>
      </c>
      <c r="L25" s="18">
        <f>5*J8+L8</f>
        <v>1371</v>
      </c>
      <c r="M25" s="18"/>
    </row>
    <row r="26" spans="1:17" x14ac:dyDescent="0.45">
      <c r="A26" s="10" t="s">
        <v>63</v>
      </c>
      <c r="B26" s="9" t="s">
        <v>58</v>
      </c>
      <c r="C26" s="16">
        <v>5</v>
      </c>
      <c r="D26" s="8">
        <v>6</v>
      </c>
      <c r="E26" s="23" t="s">
        <v>33</v>
      </c>
      <c r="F26" s="17">
        <f t="shared" si="9"/>
        <v>777.2</v>
      </c>
      <c r="G26" s="17">
        <f t="shared" si="9"/>
        <v>1591.6</v>
      </c>
      <c r="H26" s="15"/>
      <c r="I26" s="18">
        <f>2*J9+L9</f>
        <v>777.2</v>
      </c>
      <c r="J26" s="18">
        <f>3*J9+L9</f>
        <v>980.8</v>
      </c>
      <c r="K26" s="18">
        <f>4*J9+L9</f>
        <v>1184.4000000000001</v>
      </c>
      <c r="L26" s="18">
        <f>5*J9+L9</f>
        <v>1388</v>
      </c>
      <c r="M26" s="18">
        <f>6*I9+L9</f>
        <v>1591.6</v>
      </c>
    </row>
    <row r="27" spans="1:17" x14ac:dyDescent="0.45">
      <c r="A27" s="10" t="s">
        <v>49</v>
      </c>
      <c r="B27" s="9" t="s">
        <v>50</v>
      </c>
      <c r="C27" s="16">
        <v>5</v>
      </c>
      <c r="D27" s="8">
        <v>6</v>
      </c>
      <c r="E27" s="10" t="s">
        <v>57</v>
      </c>
      <c r="F27" s="17">
        <f t="shared" si="9"/>
        <v>1092.5999999999999</v>
      </c>
      <c r="G27" s="17">
        <f t="shared" si="9"/>
        <v>2193.8000000000002</v>
      </c>
      <c r="H27" s="15"/>
      <c r="I27" s="18">
        <f t="shared" ref="I27" si="10">2*J10+L10</f>
        <v>1092.5999999999999</v>
      </c>
      <c r="J27" s="18">
        <f t="shared" ref="J27" si="11">3*J10+L10</f>
        <v>1367.9</v>
      </c>
      <c r="K27" s="18">
        <f t="shared" ref="K27" si="12">4*J10+L10</f>
        <v>1643.2</v>
      </c>
      <c r="L27" s="18">
        <f>5*J10+L10</f>
        <v>1918.5</v>
      </c>
      <c r="M27" s="18">
        <f>6*J10+L10</f>
        <v>2193.8000000000002</v>
      </c>
    </row>
    <row r="28" spans="1:17" x14ac:dyDescent="0.45">
      <c r="A28" s="10" t="s">
        <v>29</v>
      </c>
      <c r="B28" s="9" t="s">
        <v>56</v>
      </c>
      <c r="C28" s="16">
        <v>5</v>
      </c>
      <c r="D28" s="8">
        <v>6</v>
      </c>
      <c r="E28" s="10" t="s">
        <v>52</v>
      </c>
      <c r="F28" s="17">
        <f t="shared" si="9"/>
        <v>807.1</v>
      </c>
      <c r="G28" s="17">
        <f t="shared" si="9"/>
        <v>1611.3000000000002</v>
      </c>
      <c r="H28" s="15"/>
      <c r="I28" s="18">
        <f t="shared" ref="I28" si="13">2*J11+L11</f>
        <v>807.1</v>
      </c>
      <c r="J28" s="18">
        <f t="shared" ref="J28" si="14">3*J11+L11</f>
        <v>1008.1500000000001</v>
      </c>
      <c r="K28" s="18">
        <f t="shared" ref="K28" si="15">4*J11+L11</f>
        <v>1209.2</v>
      </c>
      <c r="L28" s="18">
        <f>5*J11+L11</f>
        <v>1410.25</v>
      </c>
      <c r="M28" s="18">
        <f>6*J11+L11</f>
        <v>1611.3000000000002</v>
      </c>
    </row>
    <row r="29" spans="1:17" x14ac:dyDescent="0.45">
      <c r="A29" s="10" t="s">
        <v>36</v>
      </c>
      <c r="B29" s="9" t="s">
        <v>58</v>
      </c>
      <c r="C29" s="8">
        <v>5</v>
      </c>
      <c r="D29" s="28">
        <v>6</v>
      </c>
      <c r="E29" s="10" t="s">
        <v>62</v>
      </c>
      <c r="F29" s="17">
        <v>400</v>
      </c>
      <c r="G29" s="17">
        <v>400</v>
      </c>
      <c r="H29" s="11"/>
      <c r="I29" s="18"/>
      <c r="J29" s="18"/>
      <c r="K29" s="18"/>
      <c r="L29" s="18"/>
      <c r="M29" s="18"/>
    </row>
    <row r="30" spans="1:17" x14ac:dyDescent="0.45">
      <c r="A30" s="10" t="s">
        <v>64</v>
      </c>
      <c r="B30" s="9" t="s">
        <v>65</v>
      </c>
      <c r="C30" s="16">
        <v>2</v>
      </c>
      <c r="D30" s="8">
        <v>3</v>
      </c>
      <c r="E30" s="10" t="s">
        <v>66</v>
      </c>
      <c r="F30" s="17">
        <v>400</v>
      </c>
      <c r="G30" s="17">
        <v>400</v>
      </c>
      <c r="H30" s="11"/>
      <c r="I30" s="18"/>
      <c r="J30" s="18"/>
      <c r="K30" s="18"/>
      <c r="L30" s="18"/>
      <c r="M30" s="18"/>
    </row>
    <row r="31" spans="1:17" x14ac:dyDescent="0.45">
      <c r="A31" s="10" t="s">
        <v>31</v>
      </c>
      <c r="B31" s="9"/>
      <c r="C31" s="8"/>
      <c r="D31" s="9"/>
      <c r="E31" s="10" t="s">
        <v>35</v>
      </c>
      <c r="F31" s="17"/>
      <c r="G31" s="17"/>
      <c r="H31" s="15"/>
      <c r="I31" s="18"/>
      <c r="J31" s="18"/>
      <c r="K31" s="18"/>
      <c r="L31" s="18"/>
      <c r="M31" s="18"/>
    </row>
    <row r="32" spans="1:17" x14ac:dyDescent="0.45">
      <c r="A32" s="10" t="s">
        <v>32</v>
      </c>
      <c r="B32" s="9"/>
      <c r="C32" s="8"/>
      <c r="D32" s="9"/>
    </row>
  </sheetData>
  <printOptions gridLines="1"/>
  <pageMargins left="0.25" right="0.25" top="0.75" bottom="0.75" header="0.3" footer="0.3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Officials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</dc:creator>
  <cp:lastModifiedBy>Tom Hasz</cp:lastModifiedBy>
  <cp:lastPrinted>2021-04-07T20:45:51Z</cp:lastPrinted>
  <dcterms:created xsi:type="dcterms:W3CDTF">2010-01-04T20:16:12Z</dcterms:created>
  <dcterms:modified xsi:type="dcterms:W3CDTF">2021-04-22T21:12:09Z</dcterms:modified>
</cp:coreProperties>
</file>