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defaultThemeVersion="124226"/>
  <mc:AlternateContent xmlns:mc="http://schemas.openxmlformats.org/markup-compatibility/2006">
    <mc:Choice Requires="x15">
      <x15ac:absPath xmlns:x15ac="http://schemas.microsoft.com/office/spreadsheetml/2010/11/ac" url="/Users/juliebachman/Downloads/"/>
    </mc:Choice>
  </mc:AlternateContent>
  <xr:revisionPtr revIDLastSave="0" documentId="8_{EFC6F0A1-8EFE-4540-BA6C-3ABDE0929C94}" xr6:coauthVersionLast="47" xr6:coauthVersionMax="47" xr10:uidLastSave="{00000000-0000-0000-0000-000000000000}"/>
  <bookViews>
    <workbookView xWindow="0" yWindow="460" windowWidth="22700" windowHeight="14600" activeTab="2" xr2:uid="{00000000-000D-0000-FFFF-FFFF00000000}"/>
  </bookViews>
  <sheets>
    <sheet name="Jr &amp; Sr Adjusted" sheetId="2" r:id="rId1"/>
    <sheet name="Coach " sheetId="5" r:id="rId2"/>
    <sheet name="Officials" sheetId="4"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6" i="4" l="1"/>
  <c r="G36" i="4"/>
  <c r="I36" i="4"/>
  <c r="J36" i="4"/>
  <c r="K36" i="4"/>
  <c r="L36" i="4"/>
  <c r="L17" i="4"/>
  <c r="F17" i="4"/>
  <c r="G17" i="4" s="1"/>
  <c r="I17" i="4" s="1"/>
  <c r="J17" i="4" s="1"/>
  <c r="L16" i="4"/>
  <c r="F16" i="4"/>
  <c r="G16" i="4" s="1"/>
  <c r="I16" i="4" s="1"/>
  <c r="J16" i="4" s="1"/>
  <c r="L15" i="4"/>
  <c r="F15" i="4"/>
  <c r="G15" i="4" s="1"/>
  <c r="I15" i="4" s="1"/>
  <c r="J15" i="4" s="1"/>
  <c r="L34" i="4" s="1"/>
  <c r="L14" i="5"/>
  <c r="L15" i="5"/>
  <c r="F15" i="5"/>
  <c r="G15" i="5" s="1"/>
  <c r="I15" i="5" s="1"/>
  <c r="J15" i="5" s="1"/>
  <c r="F14" i="5"/>
  <c r="G14" i="5" s="1"/>
  <c r="I14" i="5" s="1"/>
  <c r="J14" i="5" s="1"/>
  <c r="O17" i="4" l="1"/>
  <c r="P17" i="4"/>
  <c r="I34" i="4"/>
  <c r="J35" i="4"/>
  <c r="K35" i="4"/>
  <c r="L35" i="4"/>
  <c r="I35" i="4"/>
  <c r="I33" i="5"/>
  <c r="L33" i="5"/>
  <c r="K33" i="5"/>
  <c r="P14" i="5"/>
  <c r="G33" i="5" s="1"/>
  <c r="J33" i="5"/>
  <c r="L34" i="5"/>
  <c r="K34" i="5"/>
  <c r="J34" i="5"/>
  <c r="I34" i="5"/>
  <c r="P15" i="5"/>
  <c r="G34" i="5" s="1"/>
  <c r="J34" i="4"/>
  <c r="K34" i="4"/>
  <c r="O15" i="4"/>
  <c r="F34" i="4" s="1"/>
  <c r="P15" i="4"/>
  <c r="G34" i="4" s="1"/>
  <c r="P16" i="4"/>
  <c r="G35" i="4" s="1"/>
  <c r="O16" i="4"/>
  <c r="F35" i="4" s="1"/>
  <c r="O14" i="5"/>
  <c r="F33" i="5" s="1"/>
  <c r="O15" i="5"/>
  <c r="F34" i="5" s="1"/>
  <c r="K33" i="2"/>
  <c r="J33" i="2"/>
  <c r="L15" i="2"/>
  <c r="L14" i="2"/>
  <c r="F15" i="2"/>
  <c r="G15" i="2" s="1"/>
  <c r="I15" i="2" s="1"/>
  <c r="J15" i="2" s="1"/>
  <c r="F14" i="2"/>
  <c r="G14" i="2" s="1"/>
  <c r="I14" i="2" s="1"/>
  <c r="J14" i="2" s="1"/>
  <c r="I11" i="4"/>
  <c r="J11" i="4" s="1"/>
  <c r="L11" i="4"/>
  <c r="F11" i="4"/>
  <c r="L9" i="4"/>
  <c r="F9" i="4"/>
  <c r="G9" i="4" s="1"/>
  <c r="I9" i="4" s="1"/>
  <c r="J9" i="4" s="1"/>
  <c r="L9" i="5"/>
  <c r="F9" i="5"/>
  <c r="G9" i="5" s="1"/>
  <c r="L9" i="2"/>
  <c r="F9" i="2"/>
  <c r="G9" i="2" s="1"/>
  <c r="I9" i="2" s="1"/>
  <c r="J9" i="2" s="1"/>
  <c r="F12" i="4"/>
  <c r="I12" i="4"/>
  <c r="J12" i="4" s="1"/>
  <c r="L12" i="4"/>
  <c r="L10" i="5"/>
  <c r="K5" i="4"/>
  <c r="K4" i="4"/>
  <c r="K3" i="4"/>
  <c r="L11" i="5"/>
  <c r="F11" i="5"/>
  <c r="F11" i="2"/>
  <c r="G11" i="2" s="1"/>
  <c r="I11" i="2" s="1"/>
  <c r="J11" i="2" s="1"/>
  <c r="F10" i="2"/>
  <c r="G10" i="2" s="1"/>
  <c r="I10" i="2" s="1"/>
  <c r="J10" i="2" s="1"/>
  <c r="F8" i="2"/>
  <c r="G8" i="2" s="1"/>
  <c r="I8" i="2" s="1"/>
  <c r="J8" i="2" s="1"/>
  <c r="F6" i="2"/>
  <c r="G6" i="2" s="1"/>
  <c r="I6" i="2" s="1"/>
  <c r="J6" i="2" s="1"/>
  <c r="I24" i="2" s="1"/>
  <c r="L11" i="2"/>
  <c r="L10" i="2"/>
  <c r="L8" i="2"/>
  <c r="L6" i="2"/>
  <c r="L4" i="2"/>
  <c r="L5" i="2"/>
  <c r="F4" i="2"/>
  <c r="G4" i="2" s="1"/>
  <c r="I4" i="2" s="1"/>
  <c r="J4" i="2" s="1"/>
  <c r="F5" i="2"/>
  <c r="G5" i="2" s="1"/>
  <c r="I5" i="2" s="1"/>
  <c r="J5" i="2" s="1"/>
  <c r="L3" i="2"/>
  <c r="F3" i="2"/>
  <c r="G3" i="2" s="1"/>
  <c r="I3" i="2" s="1"/>
  <c r="J3" i="2" s="1"/>
  <c r="I26" i="2" l="1"/>
  <c r="L26" i="2"/>
  <c r="K26" i="2"/>
  <c r="J26" i="2"/>
  <c r="J29" i="2"/>
  <c r="K29" i="2"/>
  <c r="I29" i="2"/>
  <c r="N29" i="2"/>
  <c r="L29" i="2"/>
  <c r="N27" i="2"/>
  <c r="L27" i="2"/>
  <c r="K27" i="2"/>
  <c r="J27" i="2"/>
  <c r="I27" i="2"/>
  <c r="N30" i="4"/>
  <c r="L30" i="4"/>
  <c r="K30" i="4"/>
  <c r="J30" i="4"/>
  <c r="I30" i="4"/>
  <c r="L33" i="2"/>
  <c r="K32" i="2"/>
  <c r="L32" i="2"/>
  <c r="P14" i="2"/>
  <c r="G32" i="2" s="1"/>
  <c r="I32" i="2"/>
  <c r="I33" i="2"/>
  <c r="J32" i="2"/>
  <c r="O14" i="2"/>
  <c r="F32" i="2" s="1"/>
  <c r="P15" i="2"/>
  <c r="G33" i="2" s="1"/>
  <c r="O15" i="2"/>
  <c r="F33" i="2" s="1"/>
  <c r="P11" i="4"/>
  <c r="G30" i="4" s="1"/>
  <c r="O11" i="4"/>
  <c r="F30" i="4" s="1"/>
  <c r="K28" i="4"/>
  <c r="P9" i="2"/>
  <c r="G27" i="2" s="1"/>
  <c r="L23" i="2"/>
  <c r="J28" i="4"/>
  <c r="I28" i="4"/>
  <c r="L28" i="4"/>
  <c r="N28" i="4"/>
  <c r="P9" i="4"/>
  <c r="O9" i="4"/>
  <c r="F28" i="4" s="1"/>
  <c r="P12" i="4"/>
  <c r="G31" i="4" s="1"/>
  <c r="O12" i="4"/>
  <c r="F31" i="4" s="1"/>
  <c r="I9" i="5"/>
  <c r="J9" i="5" s="1"/>
  <c r="O9" i="2"/>
  <c r="F27" i="2" s="1"/>
  <c r="L24" i="2"/>
  <c r="K24" i="2"/>
  <c r="J24" i="2"/>
  <c r="P6" i="2"/>
  <c r="G24" i="2" s="1"/>
  <c r="O6" i="2"/>
  <c r="F24" i="2" s="1"/>
  <c r="N31" i="4"/>
  <c r="L31" i="4"/>
  <c r="K31" i="4"/>
  <c r="J31" i="4"/>
  <c r="I31" i="4"/>
  <c r="I10" i="4"/>
  <c r="I8" i="4"/>
  <c r="I6" i="4"/>
  <c r="I5" i="4"/>
  <c r="I4" i="4"/>
  <c r="I3" i="4"/>
  <c r="K5" i="5"/>
  <c r="K4" i="5"/>
  <c r="K3" i="5"/>
  <c r="G28" i="4" l="1"/>
  <c r="N28" i="5"/>
  <c r="L28" i="5"/>
  <c r="K28" i="5"/>
  <c r="J28" i="5"/>
  <c r="I28" i="5"/>
  <c r="P9" i="5"/>
  <c r="G28" i="5" s="1"/>
  <c r="O9" i="5"/>
  <c r="F28" i="5" s="1"/>
  <c r="L10" i="4"/>
  <c r="L8" i="4"/>
  <c r="L6" i="4"/>
  <c r="L5" i="4"/>
  <c r="L4" i="4"/>
  <c r="L3" i="4"/>
  <c r="L8" i="5" l="1"/>
  <c r="L6" i="5"/>
  <c r="L5" i="5"/>
  <c r="L4" i="5"/>
  <c r="L3" i="5"/>
  <c r="F4" i="4" l="1"/>
  <c r="F4" i="5"/>
  <c r="G4" i="5" s="1"/>
  <c r="I4" i="5" s="1"/>
  <c r="J4" i="5" s="1"/>
  <c r="L22" i="2" l="1"/>
  <c r="J4" i="4"/>
  <c r="J23" i="4" s="1"/>
  <c r="P4" i="2"/>
  <c r="G22" i="2" s="1"/>
  <c r="O4" i="2"/>
  <c r="F22" i="2" s="1"/>
  <c r="K22" i="2"/>
  <c r="J22" i="2"/>
  <c r="N22" i="2"/>
  <c r="I22" i="2"/>
  <c r="O4" i="4" l="1"/>
  <c r="P4" i="4"/>
  <c r="N23" i="4"/>
  <c r="L23" i="4"/>
  <c r="K23" i="4"/>
  <c r="I23" i="4"/>
  <c r="F10" i="4"/>
  <c r="F8" i="4"/>
  <c r="F6" i="4"/>
  <c r="F5" i="4"/>
  <c r="F3" i="4"/>
  <c r="G11" i="5"/>
  <c r="I11" i="5" s="1"/>
  <c r="J11" i="5" s="1"/>
  <c r="F10" i="5"/>
  <c r="G10" i="5" s="1"/>
  <c r="I10" i="5" s="1"/>
  <c r="J10" i="5" s="1"/>
  <c r="F8" i="5"/>
  <c r="G8" i="5" s="1"/>
  <c r="I8" i="5" s="1"/>
  <c r="J8" i="5" s="1"/>
  <c r="P8" i="5" s="1"/>
  <c r="G27" i="5" s="1"/>
  <c r="F6" i="5"/>
  <c r="G6" i="5" s="1"/>
  <c r="I6" i="5" s="1"/>
  <c r="J6" i="5" s="1"/>
  <c r="F5" i="5"/>
  <c r="F3" i="5"/>
  <c r="G3" i="5" s="1"/>
  <c r="I3" i="5" s="1"/>
  <c r="J3" i="5" s="1"/>
  <c r="O11" i="5" l="1"/>
  <c r="F30" i="5" s="1"/>
  <c r="N30" i="5"/>
  <c r="P11" i="5"/>
  <c r="G30" i="5" s="1"/>
  <c r="J30" i="5"/>
  <c r="I30" i="5"/>
  <c r="L30" i="5"/>
  <c r="K30" i="5"/>
  <c r="P10" i="5"/>
  <c r="G29" i="5" s="1"/>
  <c r="N29" i="5"/>
  <c r="G23" i="4"/>
  <c r="F23" i="4"/>
  <c r="J10" i="4"/>
  <c r="J8" i="4"/>
  <c r="P8" i="4" s="1"/>
  <c r="G27" i="4" s="1"/>
  <c r="J5" i="4"/>
  <c r="J3" i="4"/>
  <c r="N22" i="4" s="1"/>
  <c r="J6" i="4"/>
  <c r="G5" i="5"/>
  <c r="I5" i="5" s="1"/>
  <c r="J5" i="5" s="1"/>
  <c r="K29" i="4" l="1"/>
  <c r="L29" i="4"/>
  <c r="I29" i="4"/>
  <c r="N29" i="4"/>
  <c r="J29" i="4"/>
  <c r="P6" i="4"/>
  <c r="G25" i="4" s="1"/>
  <c r="J25" i="4"/>
  <c r="I25" i="4"/>
  <c r="L25" i="4"/>
  <c r="K25" i="4"/>
  <c r="P5" i="4"/>
  <c r="G24" i="4" s="1"/>
  <c r="K24" i="4"/>
  <c r="O8" i="4"/>
  <c r="F27" i="4" s="1"/>
  <c r="P10" i="4"/>
  <c r="G29" i="4" s="1"/>
  <c r="O3" i="4"/>
  <c r="F22" i="4" s="1"/>
  <c r="P3" i="4"/>
  <c r="G22" i="4" s="1"/>
  <c r="J24" i="4"/>
  <c r="I24" i="4"/>
  <c r="O5" i="4"/>
  <c r="F24" i="4" s="1"/>
  <c r="L22" i="4"/>
  <c r="I22" i="4"/>
  <c r="J22" i="4"/>
  <c r="K22" i="4"/>
  <c r="I27" i="4"/>
  <c r="L27" i="4"/>
  <c r="K27" i="4"/>
  <c r="J27" i="4"/>
  <c r="O6" i="4"/>
  <c r="F25" i="4" s="1"/>
  <c r="O10" i="4"/>
  <c r="F29" i="4" s="1"/>
  <c r="K23" i="2" l="1"/>
  <c r="I21" i="2"/>
  <c r="O5" i="2" l="1"/>
  <c r="F23" i="2" s="1"/>
  <c r="P5" i="2"/>
  <c r="G23" i="2" s="1"/>
  <c r="J23" i="2"/>
  <c r="I23" i="2"/>
  <c r="L28" i="2"/>
  <c r="K28" i="2"/>
  <c r="J28" i="2"/>
  <c r="I28" i="2"/>
  <c r="N28" i="2"/>
  <c r="O11" i="2"/>
  <c r="F29" i="2" s="1"/>
  <c r="P8" i="2"/>
  <c r="G26" i="2" s="1"/>
  <c r="O8" i="2"/>
  <c r="F26" i="2" s="1"/>
  <c r="P10" i="2"/>
  <c r="G28" i="2" s="1"/>
  <c r="O10" i="2"/>
  <c r="F28" i="2" s="1"/>
  <c r="N21" i="2"/>
  <c r="L21" i="2"/>
  <c r="P3" i="2"/>
  <c r="G21" i="2" s="1"/>
  <c r="K21" i="2"/>
  <c r="O3" i="2"/>
  <c r="F21" i="2" s="1"/>
  <c r="P11" i="2"/>
  <c r="G29" i="2" s="1"/>
  <c r="J21" i="2"/>
  <c r="I23" i="5" l="1"/>
  <c r="L23" i="5"/>
  <c r="N23" i="5"/>
  <c r="K23" i="5"/>
  <c r="J23" i="5"/>
  <c r="L27" i="5"/>
  <c r="K27" i="5"/>
  <c r="I27" i="5"/>
  <c r="J27" i="5"/>
  <c r="L25" i="5"/>
  <c r="J25" i="5"/>
  <c r="K25" i="5"/>
  <c r="I25" i="5"/>
  <c r="J22" i="5"/>
  <c r="I22" i="5"/>
  <c r="L22" i="5"/>
  <c r="K22" i="5"/>
  <c r="N22" i="5"/>
  <c r="J29" i="5"/>
  <c r="K29" i="5"/>
  <c r="L29" i="5"/>
  <c r="I29" i="5"/>
  <c r="P4" i="5"/>
  <c r="G23" i="5" s="1"/>
  <c r="O4" i="5"/>
  <c r="F23" i="5" s="1"/>
  <c r="O3" i="5"/>
  <c r="F22" i="5" s="1"/>
  <c r="P3" i="5"/>
  <c r="G22" i="5" s="1"/>
  <c r="O6" i="5"/>
  <c r="P6" i="5"/>
  <c r="G25" i="5" s="1"/>
  <c r="O8" i="5"/>
  <c r="F27" i="5" s="1"/>
  <c r="I24" i="5"/>
  <c r="P5" i="5"/>
  <c r="G24" i="5" s="1"/>
  <c r="J24" i="5"/>
  <c r="O5" i="5"/>
  <c r="F24" i="5" s="1"/>
  <c r="K24" i="5"/>
  <c r="O10" i="5"/>
  <c r="F29" i="5" s="1"/>
  <c r="F25" i="5" l="1"/>
</calcChain>
</file>

<file path=xl/sharedStrings.xml><?xml version="1.0" encoding="utf-8"?>
<sst xmlns="http://schemas.openxmlformats.org/spreadsheetml/2006/main" count="369" uniqueCount="105">
  <si>
    <t>MEETS</t>
  </si>
  <si>
    <t>DATES</t>
  </si>
  <si>
    <t>TOTAL NIGHTS</t>
  </si>
  <si>
    <t>LOCATION</t>
  </si>
  <si>
    <t>LODGING</t>
  </si>
  <si>
    <t>ADD TAX</t>
  </si>
  <si>
    <t>DOUBLE</t>
  </si>
  <si>
    <t>M&amp;I</t>
  </si>
  <si>
    <t>DAILY TOTAL</t>
  </si>
  <si>
    <t>NET DAILY TOTAL</t>
  </si>
  <si>
    <t>NET AIRFARE</t>
  </si>
  <si>
    <t xml:space="preserve">% </t>
  </si>
  <si>
    <t>MIN TOTAL</t>
  </si>
  <si>
    <t>MAX TOTAL</t>
  </si>
  <si>
    <t>Orlando, FL</t>
  </si>
  <si>
    <t>TOTAL DAYS</t>
  </si>
  <si>
    <t>NIGHTS</t>
  </si>
  <si>
    <t>2 nights</t>
  </si>
  <si>
    <t>3 nights</t>
  </si>
  <si>
    <t>4 nights</t>
  </si>
  <si>
    <t>5 nights</t>
  </si>
  <si>
    <t>6 nights</t>
  </si>
  <si>
    <t>Example: If a swimmer swims on day 2 and day 4, the reimbursement will be for 5 days, 4 nights.</t>
  </si>
  <si>
    <t>REIMBURSEMENTS</t>
  </si>
  <si>
    <r>
      <t>AIRFARE</t>
    </r>
    <r>
      <rPr>
        <b/>
        <sz val="10"/>
        <rFont val="Calibri"/>
        <family val="2"/>
      </rPr>
      <t>*</t>
    </r>
  </si>
  <si>
    <t>MIN</t>
  </si>
  <si>
    <t>TOTAL</t>
  </si>
  <si>
    <t>MAX</t>
  </si>
  <si>
    <t xml:space="preserve">MIN TOTAL is three days, two nights for swimming one event. Counts one day before 1st event 1 day after last event.  </t>
  </si>
  <si>
    <t>MAX TOTAL is for swimming on the first and last day. Counts one day before 1st event and 1 day after last event.</t>
  </si>
  <si>
    <t xml:space="preserve">Swimmer will only be reimbursed for one day before 1st event to one day after last event based on lodging nights.  </t>
  </si>
  <si>
    <t>NCSA Juniors</t>
  </si>
  <si>
    <t>Open Water Nat</t>
  </si>
  <si>
    <t>NCSA LC Juniors</t>
  </si>
  <si>
    <t>Futures</t>
  </si>
  <si>
    <t xml:space="preserve">MIN TOTAL for Trials is three days, two nights for swimming one event or four days and three nights if arriving two days prior to first event. Counts one or two days before 1st event 1 day after last event.  </t>
  </si>
  <si>
    <t>If National Event is held in the Greater Houston Metropolitan Area  –  No Reimbursement for those swimmers residing in the Greater Houston Metro Area.</t>
  </si>
  <si>
    <t>If National Event is held in the Bryan-College Station Metropolitan Area  –  No Reimbursement for those swimmers residing in the Bryan-College Station Metro Area.</t>
  </si>
  <si>
    <r>
      <t>1.</t>
    </r>
    <r>
      <rPr>
        <sz val="7"/>
        <color theme="1"/>
        <rFont val="Times New Roman"/>
        <family val="1"/>
      </rPr>
      <t xml:space="preserve">       </t>
    </r>
    <r>
      <rPr>
        <sz val="11"/>
        <color theme="1"/>
        <rFont val="Calibri"/>
        <family val="2"/>
        <scheme val="minor"/>
      </rPr>
      <t>No Hotel Stay, commuting each day. - Roundtrip mileage will be paid at the current year’s IRS mileage rate for each day actually competing at the Meet.  No Per Diem</t>
    </r>
  </si>
  <si>
    <r>
      <t>2.</t>
    </r>
    <r>
      <rPr>
        <sz val="7"/>
        <color theme="1"/>
        <rFont val="Times New Roman"/>
        <family val="1"/>
      </rPr>
      <t xml:space="preserve">       </t>
    </r>
    <r>
      <rPr>
        <sz val="11"/>
        <color theme="1"/>
        <rFont val="Calibri"/>
        <family val="2"/>
        <scheme val="minor"/>
      </rPr>
      <t>With Hotel Stay –</t>
    </r>
  </si>
  <si>
    <r>
      <t>a.</t>
    </r>
    <r>
      <rPr>
        <sz val="7"/>
        <color theme="1"/>
        <rFont val="Times New Roman"/>
        <family val="1"/>
      </rPr>
      <t xml:space="preserve">       </t>
    </r>
    <r>
      <rPr>
        <sz val="11"/>
        <color theme="1"/>
        <rFont val="Calibri"/>
        <family val="2"/>
        <scheme val="minor"/>
      </rPr>
      <t>Only one roundtrip will be allowed.   No airfare calculation.</t>
    </r>
  </si>
  <si>
    <r>
      <t>b.</t>
    </r>
    <r>
      <rPr>
        <sz val="7"/>
        <color theme="1"/>
        <rFont val="Times New Roman"/>
        <family val="1"/>
      </rPr>
      <t xml:space="preserve">      </t>
    </r>
    <r>
      <rPr>
        <sz val="11"/>
        <color theme="1"/>
        <rFont val="Calibri"/>
        <family val="2"/>
        <scheme val="minor"/>
      </rPr>
      <t>Per Diem will only be paid for the number of nights of a required Hotel Stay.  Officials will not receive a per diem.</t>
    </r>
  </si>
  <si>
    <r>
      <t>c.</t>
    </r>
    <r>
      <rPr>
        <sz val="7"/>
        <color theme="1"/>
        <rFont val="Times New Roman"/>
        <family val="1"/>
      </rPr>
      <t xml:space="preserve">       </t>
    </r>
    <r>
      <rPr>
        <sz val="11"/>
        <color theme="1"/>
        <rFont val="Calibri"/>
        <family val="2"/>
        <scheme val="minor"/>
      </rPr>
      <t>Hotel and Per Diem will be calculated using our current Meet Reimbursement formula, using the GSA per diem tables for the year and location of the Meet.</t>
    </r>
  </si>
  <si>
    <r>
      <rPr>
        <sz val="11"/>
        <color theme="1"/>
        <rFont val="Calibri"/>
        <family val="2"/>
      </rPr>
      <t>**</t>
    </r>
    <r>
      <rPr>
        <sz val="11"/>
        <color theme="1"/>
        <rFont val="Calibri"/>
        <family val="2"/>
        <scheme val="minor"/>
      </rPr>
      <t>For those swimmers competing in a National Level Meet outside their Metro Area but within the Gulf LSC:</t>
    </r>
  </si>
  <si>
    <t>SC (Winter) Juniors  West</t>
  </si>
  <si>
    <t>St Petersburg, FL</t>
  </si>
  <si>
    <t>ATHLETE REIMBURSEMENT FOR NATIONAL MEETS FROM 1/1/2020 TO 12/31/2020</t>
  </si>
  <si>
    <t>TYR International Junior Cup (JNCC)</t>
  </si>
  <si>
    <t>GENERAL TRAVEL WITHIN THE GULF SWIMMING LSC</t>
  </si>
  <si>
    <t>The following guidelines will apply when conducting Gulf Business within the LSC.</t>
  </si>
  <si>
    <r>
      <t>2.</t>
    </r>
    <r>
      <rPr>
        <sz val="7"/>
        <color theme="1"/>
        <rFont val="Times New Roman"/>
        <family val="1"/>
      </rPr>
      <t xml:space="preserve">     </t>
    </r>
    <r>
      <rPr>
        <sz val="10"/>
        <color theme="1"/>
        <rFont val="Arial"/>
        <family val="2"/>
      </rPr>
      <t>Mileage reimbursement will be available when traveling on Gulf Business when attending special meetings or when traveling is required to carry out assigned duties.</t>
    </r>
  </si>
  <si>
    <r>
      <t>3.</t>
    </r>
    <r>
      <rPr>
        <sz val="7"/>
        <color theme="1"/>
        <rFont val="Times New Roman"/>
        <family val="1"/>
      </rPr>
      <t xml:space="preserve">     </t>
    </r>
    <r>
      <rPr>
        <sz val="10"/>
        <color theme="1"/>
        <rFont val="Arial"/>
        <family val="2"/>
      </rPr>
      <t xml:space="preserve">No mileage reimbursements will be made if the person is receiving a stipend from Gulf Swimming for the event. </t>
    </r>
  </si>
  <si>
    <r>
      <t>4.</t>
    </r>
    <r>
      <rPr>
        <sz val="7"/>
        <color theme="1"/>
        <rFont val="Times New Roman"/>
        <family val="1"/>
      </rPr>
      <t xml:space="preserve">     </t>
    </r>
    <r>
      <rPr>
        <sz val="10"/>
        <color theme="1"/>
        <rFont val="Arial"/>
        <family val="2"/>
      </rPr>
      <t>If the meeting is a breakfast or lunch meeting, reasonable meal expenses will be approved.</t>
    </r>
  </si>
  <si>
    <r>
      <t>5.</t>
    </r>
    <r>
      <rPr>
        <sz val="7"/>
        <color theme="1"/>
        <rFont val="Times New Roman"/>
        <family val="1"/>
      </rPr>
      <t xml:space="preserve">     </t>
    </r>
    <r>
      <rPr>
        <sz val="10"/>
        <color theme="1"/>
        <rFont val="Arial"/>
        <family val="2"/>
      </rPr>
      <t>No meal reimbursement or Gulf per diem will be available when traveling to USA Swimming workshops where a per diem is given by USA Swimming.</t>
    </r>
  </si>
  <si>
    <r>
      <t>1.</t>
    </r>
    <r>
      <rPr>
        <sz val="7"/>
        <color theme="1"/>
        <rFont val="Times New Roman"/>
        <family val="1"/>
      </rPr>
      <t xml:space="preserve">     </t>
    </r>
    <r>
      <rPr>
        <sz val="10"/>
        <color theme="1"/>
        <rFont val="Arial"/>
        <family val="2"/>
      </rPr>
      <t xml:space="preserve">No reimbursement when attending Gulf Swimming scheduled meetings, i.e. Board of Directors, House of Delegates and regular TPC meetings or </t>
    </r>
    <r>
      <rPr>
        <sz val="10"/>
        <color rgb="FFFF0000"/>
        <rFont val="Arial"/>
        <family val="2"/>
      </rPr>
      <t>any Swim Meet</t>
    </r>
    <r>
      <rPr>
        <sz val="10"/>
        <color theme="1"/>
        <rFont val="Arial"/>
        <family val="2"/>
      </rPr>
      <t xml:space="preserve"> unless included on Athlete Meet Reimbursements.</t>
    </r>
  </si>
  <si>
    <t>Southern Zone Sr Meet</t>
  </si>
  <si>
    <t>Ft Meyers, FL</t>
  </si>
  <si>
    <t>Olympic Trials</t>
  </si>
  <si>
    <t>7 nights</t>
  </si>
  <si>
    <t>8 nights</t>
  </si>
  <si>
    <t>COACH REIMBURSEMENT FOR NATIONAL MEETS FROM 1/1/2020 TO 12/31/2020</t>
  </si>
  <si>
    <t>OFFICIALS REIMBURSEMENT FOR NATIONAL MEETS FROM 1/1/2020 TO 12/31/2020</t>
  </si>
  <si>
    <t>OFFICIAL REIMBURSEMENT FOR NATIONAL MEETS FROM 1/1/2020 TO 12/31/2020</t>
  </si>
  <si>
    <t>ATHLETE REIMBURSEMENT FOR NATIONAL MEETS FROM 1/1/2021 TO 12/31/2021</t>
  </si>
  <si>
    <t>Ft Myers Beach, FL</t>
  </si>
  <si>
    <t>4/16-18/2021</t>
  </si>
  <si>
    <t>3/16-20/2021</t>
  </si>
  <si>
    <t>ICSA</t>
  </si>
  <si>
    <t>3/23-27/2021</t>
  </si>
  <si>
    <t xml:space="preserve">See separate Olympic Trial Reimbursements </t>
  </si>
  <si>
    <t>Speedo Summer Invitational ( Jr &amp; US Open)</t>
  </si>
  <si>
    <t>8/3-7/2021</t>
  </si>
  <si>
    <t>7/28-31/2021</t>
  </si>
  <si>
    <t>Huntsville, AL</t>
  </si>
  <si>
    <t>TYR 18 &amp; U Spring Cup</t>
  </si>
  <si>
    <t>4/29-5/2/2021</t>
  </si>
  <si>
    <t>Des Moines, IA</t>
  </si>
  <si>
    <t>8/10-14/2021</t>
  </si>
  <si>
    <t>Per Gulf Swimmings Rules &amp; Regulations</t>
  </si>
  <si>
    <t>Irvine, CA</t>
  </si>
  <si>
    <t>7/27-31/2021</t>
  </si>
  <si>
    <t>Irvine, CA  ???</t>
  </si>
  <si>
    <t>Fargo, ND</t>
  </si>
  <si>
    <t>Fargo ND</t>
  </si>
  <si>
    <t>Flower Mound, TX</t>
  </si>
  <si>
    <t>ISCA Summer Sr Championships</t>
  </si>
  <si>
    <t>Southern Zone Western Sectional</t>
  </si>
  <si>
    <t>7/31-8/1</t>
  </si>
  <si>
    <t>San Antonio, TX</t>
  </si>
  <si>
    <t>Futures - Revised 5/4</t>
  </si>
  <si>
    <t>8/3-7/2022</t>
  </si>
  <si>
    <t>Greensboro</t>
  </si>
  <si>
    <t>SC (Winter) US Open</t>
  </si>
  <si>
    <t>12/1-4/21</t>
  </si>
  <si>
    <t>Greensboro, NC</t>
  </si>
  <si>
    <t>12/8-11/21</t>
  </si>
  <si>
    <t>Austin, TX</t>
  </si>
  <si>
    <t>*</t>
  </si>
  <si>
    <t>*Max mileage allowance if driving</t>
  </si>
  <si>
    <t>SC (Winter) US Open - Preliminary estimate</t>
  </si>
  <si>
    <t>SC (Winter) Juniors  West - Prelim Estimate</t>
  </si>
  <si>
    <t>Revised 9/27/21</t>
  </si>
  <si>
    <t>``</t>
  </si>
  <si>
    <t>12/8-11/22</t>
  </si>
  <si>
    <t>SC (Winter) Juniors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</si>
</sst>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409]#,##0"/>
    <numFmt numFmtId="165" formatCode="&quot;$&quot;#,##0"/>
    <numFmt numFmtId="166" formatCode="m/d;@"/>
    <numFmt numFmtId="167" formatCode="m/d/yy;@"/>
    <numFmt numFmtId="168" formatCode="&quot;$&quot;#,##0.00"/>
    <numFmt numFmtId="169" formatCode="[$$-409]#,##0.00"/>
  </numFmts>
  <fonts count="19" x14ac:knownFonts="1">
    <font>
      <sz val="11"/>
      <color theme="1"/>
      <name val="Calibri"/>
      <family val="2"/>
      <scheme val="minor"/>
    </font>
    <font>
      <b/>
      <sz val="10"/>
      <name val="Arial"/>
      <family val="2"/>
    </font>
    <font>
      <sz val="10"/>
      <name val="Arial"/>
      <family val="2"/>
    </font>
    <font>
      <b/>
      <sz val="10"/>
      <name val="Calibri"/>
      <family val="2"/>
    </font>
    <font>
      <b/>
      <sz val="11"/>
      <color theme="1"/>
      <name val="Calibri"/>
      <family val="2"/>
      <scheme val="minor"/>
    </font>
    <font>
      <sz val="11"/>
      <name val="Calibri"/>
      <family val="2"/>
      <scheme val="minor"/>
    </font>
    <font>
      <sz val="7"/>
      <color theme="1"/>
      <name val="Times New Roman"/>
      <family val="1"/>
    </font>
    <font>
      <sz val="11"/>
      <color theme="1"/>
      <name val="Calibri"/>
      <family val="2"/>
    </font>
    <font>
      <sz val="11"/>
      <color theme="1"/>
      <name val="Calibri"/>
      <family val="2"/>
      <scheme val="minor"/>
    </font>
    <font>
      <b/>
      <u/>
      <sz val="10"/>
      <color theme="1"/>
      <name val="Arial"/>
      <family val="2"/>
    </font>
    <font>
      <sz val="10"/>
      <color theme="1"/>
      <name val="Arial"/>
      <family val="2"/>
    </font>
    <font>
      <sz val="10"/>
      <color rgb="FFFF0000"/>
      <name val="Arial"/>
      <family val="2"/>
    </font>
    <font>
      <sz val="8"/>
      <name val="Calibri"/>
      <family val="2"/>
      <scheme val="minor"/>
    </font>
    <font>
      <strike/>
      <sz val="11"/>
      <name val="Calibri"/>
      <family val="2"/>
      <scheme val="minor"/>
    </font>
    <font>
      <strike/>
      <sz val="11"/>
      <color theme="1"/>
      <name val="Calibri"/>
      <family val="2"/>
      <scheme val="minor"/>
    </font>
    <font>
      <strike/>
      <sz val="11"/>
      <color rgb="FF414141"/>
      <name val="Calibri"/>
      <family val="2"/>
      <scheme val="minor"/>
    </font>
    <font>
      <strike/>
      <sz val="11"/>
      <color rgb="FFFF0000"/>
      <name val="Calibri"/>
      <family val="2"/>
      <scheme val="minor"/>
    </font>
    <font>
      <strike/>
      <u/>
      <sz val="11"/>
      <color theme="1"/>
      <name val="Calibri"/>
      <family val="2"/>
      <scheme val="minor"/>
    </font>
    <font>
      <sz val="11"/>
      <color rgb="FF41414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164" fontId="0" fillId="0" borderId="0"/>
    <xf numFmtId="44" fontId="8" fillId="0" borderId="0" applyFont="0" applyFill="0" applyBorder="0" applyAlignment="0" applyProtection="0"/>
  </cellStyleXfs>
  <cellXfs count="80">
    <xf numFmtId="164" fontId="0" fillId="0" borderId="0" xfId="0"/>
    <xf numFmtId="164" fontId="1" fillId="0" borderId="0" xfId="0" applyFont="1" applyAlignment="1">
      <alignment horizontal="centerContinuous"/>
    </xf>
    <xf numFmtId="164" fontId="0" fillId="0" borderId="0" xfId="0" applyAlignment="1">
      <alignment horizontal="centerContinuous"/>
    </xf>
    <xf numFmtId="164" fontId="1" fillId="0" borderId="0" xfId="0" applyFont="1" applyAlignment="1">
      <alignment horizontal="center" wrapText="1"/>
    </xf>
    <xf numFmtId="164" fontId="2" fillId="0" borderId="0" xfId="0" applyFont="1"/>
    <xf numFmtId="2" fontId="0" fillId="0" borderId="0" xfId="0" applyNumberFormat="1"/>
    <xf numFmtId="1" fontId="0" fillId="0" borderId="0" xfId="0" applyNumberFormat="1"/>
    <xf numFmtId="164" fontId="0" fillId="0" borderId="0" xfId="0" applyNumberFormat="1"/>
    <xf numFmtId="165" fontId="0" fillId="0" borderId="0" xfId="0" applyNumberFormat="1"/>
    <xf numFmtId="164" fontId="0" fillId="0" borderId="0" xfId="0" applyAlignment="1">
      <alignment horizontal="center"/>
    </xf>
    <xf numFmtId="3" fontId="0" fillId="0" borderId="0" xfId="0" applyNumberFormat="1" applyAlignment="1">
      <alignment horizontal="center"/>
    </xf>
    <xf numFmtId="3" fontId="0" fillId="0" borderId="0" xfId="0" applyNumberFormat="1"/>
    <xf numFmtId="164" fontId="4" fillId="0" borderId="0" xfId="0" applyFont="1"/>
    <xf numFmtId="4" fontId="0" fillId="0" borderId="0" xfId="0" applyNumberFormat="1"/>
    <xf numFmtId="164" fontId="0" fillId="0" borderId="0" xfId="0" applyAlignment="1">
      <alignment vertical="center"/>
    </xf>
    <xf numFmtId="164" fontId="0" fillId="0" borderId="0" xfId="0" applyAlignment="1">
      <alignment horizontal="left" vertical="center" indent="5"/>
    </xf>
    <xf numFmtId="164" fontId="0" fillId="0" borderId="0" xfId="0" applyAlignment="1">
      <alignment horizontal="left" vertical="center" indent="10"/>
    </xf>
    <xf numFmtId="164" fontId="0" fillId="0" borderId="0" xfId="0" applyFill="1"/>
    <xf numFmtId="3" fontId="5" fillId="0" borderId="0" xfId="0" applyNumberFormat="1" applyFont="1" applyFill="1" applyAlignment="1">
      <alignment horizontal="center"/>
    </xf>
    <xf numFmtId="166" fontId="5" fillId="0" borderId="0" xfId="0" quotePrefix="1" applyNumberFormat="1" applyFont="1" applyFill="1" applyAlignment="1">
      <alignment horizontal="left"/>
    </xf>
    <xf numFmtId="164" fontId="5" fillId="0" borderId="0" xfId="0" applyFont="1" applyFill="1"/>
    <xf numFmtId="164" fontId="5" fillId="0" borderId="0" xfId="0" applyFont="1" applyFill="1" applyAlignment="1">
      <alignment horizontal="center"/>
    </xf>
    <xf numFmtId="2" fontId="5" fillId="0" borderId="0" xfId="0" applyNumberFormat="1" applyFont="1" applyFill="1"/>
    <xf numFmtId="1" fontId="5" fillId="0" borderId="0" xfId="0" applyNumberFormat="1" applyFont="1" applyFill="1"/>
    <xf numFmtId="164" fontId="5" fillId="0" borderId="0" xfId="0" applyNumberFormat="1" applyFont="1" applyFill="1"/>
    <xf numFmtId="164" fontId="0" fillId="0" borderId="0" xfId="0" applyFont="1" applyFill="1"/>
    <xf numFmtId="3" fontId="0" fillId="0" borderId="0" xfId="0" applyNumberFormat="1" applyFont="1" applyFill="1" applyAlignment="1">
      <alignment horizontal="center"/>
    </xf>
    <xf numFmtId="164" fontId="0" fillId="0" borderId="0" xfId="0" applyNumberFormat="1" applyFont="1" applyFill="1"/>
    <xf numFmtId="165" fontId="0" fillId="0" borderId="0" xfId="0" applyNumberFormat="1" applyFont="1" applyFill="1"/>
    <xf numFmtId="165" fontId="5" fillId="0" borderId="0" xfId="0" applyNumberFormat="1" applyFont="1" applyFill="1"/>
    <xf numFmtId="164" fontId="5" fillId="0" borderId="0" xfId="1" applyNumberFormat="1" applyFont="1" applyFill="1"/>
    <xf numFmtId="1" fontId="0" fillId="0" borderId="0" xfId="0" applyNumberFormat="1" applyAlignment="1">
      <alignment horizontal="center"/>
    </xf>
    <xf numFmtId="0" fontId="1" fillId="0" borderId="0" xfId="0" applyNumberFormat="1" applyFont="1" applyAlignment="1">
      <alignment horizontal="centerContinuous" vertical="top"/>
    </xf>
    <xf numFmtId="164" fontId="9" fillId="0" borderId="0" xfId="0" applyFont="1" applyAlignment="1">
      <alignment horizontal="left" vertical="center" indent="1"/>
    </xf>
    <xf numFmtId="164" fontId="10" fillId="0" borderId="0" xfId="0" applyFont="1" applyAlignment="1">
      <alignment horizontal="left" vertical="center" indent="1"/>
    </xf>
    <xf numFmtId="164" fontId="10" fillId="0" borderId="0" xfId="0" applyFont="1" applyAlignment="1">
      <alignment horizontal="left" vertical="center" indent="3"/>
    </xf>
    <xf numFmtId="168" fontId="0" fillId="0" borderId="0" xfId="0" applyNumberFormat="1" applyFont="1" applyFill="1"/>
    <xf numFmtId="164" fontId="2" fillId="0" borderId="0" xfId="0" applyFont="1" applyAlignment="1">
      <alignment horizontal="center"/>
    </xf>
    <xf numFmtId="167" fontId="5" fillId="0" borderId="0" xfId="0" quotePrefix="1" applyNumberFormat="1" applyFont="1" applyFill="1" applyAlignment="1">
      <alignment horizontal="left"/>
    </xf>
    <xf numFmtId="169" fontId="5" fillId="0" borderId="0" xfId="0" applyNumberFormat="1" applyFont="1" applyFill="1"/>
    <xf numFmtId="164" fontId="5" fillId="2" borderId="0" xfId="0" applyFont="1" applyFill="1"/>
    <xf numFmtId="166" fontId="5" fillId="2" borderId="0" xfId="0" quotePrefix="1" applyNumberFormat="1" applyFont="1" applyFill="1" applyAlignment="1">
      <alignment horizontal="left"/>
    </xf>
    <xf numFmtId="3" fontId="5" fillId="2" borderId="0" xfId="0" applyNumberFormat="1" applyFont="1" applyFill="1" applyAlignment="1">
      <alignment horizontal="center"/>
    </xf>
    <xf numFmtId="164" fontId="5" fillId="2" borderId="0" xfId="0" applyFont="1" applyFill="1" applyAlignment="1">
      <alignment horizontal="center"/>
    </xf>
    <xf numFmtId="1" fontId="5" fillId="2" borderId="0" xfId="0" applyNumberFormat="1" applyFont="1" applyFill="1"/>
    <xf numFmtId="165" fontId="5" fillId="2" borderId="0" xfId="0" applyNumberFormat="1" applyFont="1" applyFill="1"/>
    <xf numFmtId="2" fontId="5" fillId="2" borderId="0" xfId="0" applyNumberFormat="1" applyFont="1" applyFill="1"/>
    <xf numFmtId="164" fontId="5" fillId="2" borderId="0" xfId="0" applyNumberFormat="1" applyFont="1" applyFill="1"/>
    <xf numFmtId="164" fontId="0" fillId="2" borderId="0" xfId="0" applyNumberFormat="1" applyFont="1" applyFill="1"/>
    <xf numFmtId="164" fontId="0" fillId="2" borderId="0" xfId="0" applyFont="1" applyFill="1"/>
    <xf numFmtId="165" fontId="0" fillId="2" borderId="0" xfId="0" applyNumberFormat="1" applyFont="1" applyFill="1"/>
    <xf numFmtId="169" fontId="5" fillId="2" borderId="0" xfId="0" applyNumberFormat="1" applyFont="1" applyFill="1"/>
    <xf numFmtId="164" fontId="0" fillId="2" borderId="0" xfId="0" applyFill="1"/>
    <xf numFmtId="3" fontId="0" fillId="2" borderId="0" xfId="0" applyNumberFormat="1" applyFill="1"/>
    <xf numFmtId="164" fontId="13" fillId="0" borderId="0" xfId="0" applyFont="1" applyFill="1"/>
    <xf numFmtId="167" fontId="13" fillId="0" borderId="0" xfId="0" quotePrefix="1" applyNumberFormat="1" applyFont="1" applyFill="1" applyAlignment="1">
      <alignment horizontal="left"/>
    </xf>
    <xf numFmtId="3" fontId="13" fillId="0" borderId="0" xfId="0" applyNumberFormat="1" applyFont="1" applyFill="1" applyAlignment="1">
      <alignment horizontal="center"/>
    </xf>
    <xf numFmtId="164" fontId="13" fillId="0" borderId="0" xfId="0" applyFont="1" applyFill="1" applyAlignment="1">
      <alignment horizontal="center"/>
    </xf>
    <xf numFmtId="1" fontId="13" fillId="0" borderId="0" xfId="0" applyNumberFormat="1" applyFont="1" applyFill="1"/>
    <xf numFmtId="165" fontId="13" fillId="0" borderId="0" xfId="0" applyNumberFormat="1" applyFont="1" applyFill="1"/>
    <xf numFmtId="164" fontId="14" fillId="0" borderId="0" xfId="0" applyFont="1"/>
    <xf numFmtId="2" fontId="13" fillId="0" borderId="0" xfId="0" applyNumberFormat="1" applyFont="1" applyFill="1"/>
    <xf numFmtId="164" fontId="13" fillId="0" borderId="0" xfId="0" applyNumberFormat="1" applyFont="1" applyFill="1"/>
    <xf numFmtId="167" fontId="13" fillId="0" borderId="0" xfId="0" applyNumberFormat="1" applyFont="1" applyFill="1"/>
    <xf numFmtId="166" fontId="13" fillId="0" borderId="0" xfId="0" quotePrefix="1" applyNumberFormat="1" applyFont="1" applyFill="1" applyAlignment="1">
      <alignment horizontal="left"/>
    </xf>
    <xf numFmtId="164" fontId="15" fillId="0" borderId="0" xfId="0" applyFont="1"/>
    <xf numFmtId="164" fontId="13" fillId="0" borderId="0" xfId="1" applyNumberFormat="1" applyFont="1" applyFill="1"/>
    <xf numFmtId="4" fontId="13" fillId="0" borderId="0" xfId="0" applyNumberFormat="1" applyFont="1" applyFill="1"/>
    <xf numFmtId="5" fontId="13" fillId="0" borderId="0" xfId="1" applyNumberFormat="1" applyFont="1" applyFill="1"/>
    <xf numFmtId="5" fontId="13" fillId="0" borderId="0" xfId="1" applyNumberFormat="1" applyFont="1" applyFill="1" applyAlignment="1">
      <alignment horizontal="right"/>
    </xf>
    <xf numFmtId="164" fontId="14" fillId="0" borderId="0" xfId="0" applyFont="1" applyFill="1"/>
    <xf numFmtId="3" fontId="14" fillId="0" borderId="0" xfId="0" applyNumberFormat="1" applyFont="1" applyFill="1" applyAlignment="1">
      <alignment horizontal="center"/>
    </xf>
    <xf numFmtId="164" fontId="14" fillId="0" borderId="0" xfId="0" applyNumberFormat="1" applyFont="1" applyFill="1"/>
    <xf numFmtId="165" fontId="14" fillId="0" borderId="0" xfId="0" applyNumberFormat="1" applyFont="1" applyFill="1"/>
    <xf numFmtId="37" fontId="13" fillId="0" borderId="0" xfId="1" applyNumberFormat="1" applyFont="1" applyFill="1" applyAlignment="1">
      <alignment horizontal="center"/>
    </xf>
    <xf numFmtId="169" fontId="13" fillId="0" borderId="0" xfId="0" applyNumberFormat="1" applyFont="1" applyFill="1"/>
    <xf numFmtId="164" fontId="16" fillId="0" borderId="0" xfId="0" applyFont="1"/>
    <xf numFmtId="164" fontId="17" fillId="0" borderId="0" xfId="0" applyFont="1"/>
    <xf numFmtId="164" fontId="18" fillId="0" borderId="0" xfId="0" applyFont="1"/>
    <xf numFmtId="164" fontId="0"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8"/>
  <sheetViews>
    <sheetView zoomScaleNormal="100" workbookViewId="0">
      <selection activeCell="F2" sqref="F2"/>
    </sheetView>
  </sheetViews>
  <sheetFormatPr baseColWidth="10" defaultColWidth="8.83203125" defaultRowHeight="15" x14ac:dyDescent="0.2"/>
  <cols>
    <col min="1" max="1" width="35.33203125" customWidth="1"/>
    <col min="2" max="2" width="12.83203125" customWidth="1"/>
    <col min="3" max="3" width="11.5" customWidth="1"/>
    <col min="4" max="5" width="16" bestFit="1" customWidth="1"/>
    <col min="6" max="7" width="8.5" bestFit="1" customWidth="1"/>
    <col min="8" max="8" width="7.1640625" customWidth="1"/>
    <col min="11" max="11" width="11" customWidth="1"/>
    <col min="12" max="12" width="10.5" customWidth="1"/>
    <col min="13" max="13" width="2" customWidth="1"/>
    <col min="14" max="14" width="7" bestFit="1" customWidth="1"/>
  </cols>
  <sheetData>
    <row r="1" spans="1:18" x14ac:dyDescent="0.2">
      <c r="A1" s="1" t="s">
        <v>63</v>
      </c>
      <c r="B1" s="2"/>
      <c r="C1" s="1"/>
      <c r="D1" s="1"/>
      <c r="E1" s="1"/>
      <c r="F1" s="1"/>
      <c r="G1" s="1"/>
      <c r="H1" s="1"/>
      <c r="I1" s="1"/>
      <c r="J1" s="1"/>
      <c r="K1" s="2"/>
      <c r="L1" s="2"/>
      <c r="M1" s="2"/>
      <c r="N1" s="2"/>
      <c r="O1" s="2" t="s">
        <v>101</v>
      </c>
      <c r="P1" s="2"/>
    </row>
    <row r="2" spans="1:18" ht="43" x14ac:dyDescent="0.2">
      <c r="A2" s="3" t="s">
        <v>0</v>
      </c>
      <c r="B2" s="3" t="s">
        <v>1</v>
      </c>
      <c r="C2" s="3" t="s">
        <v>2</v>
      </c>
      <c r="D2" s="3" t="s">
        <v>3</v>
      </c>
      <c r="E2" s="3" t="s">
        <v>4</v>
      </c>
      <c r="F2" s="3" t="s">
        <v>5</v>
      </c>
      <c r="G2" s="3" t="s">
        <v>6</v>
      </c>
      <c r="H2" s="3" t="s">
        <v>7</v>
      </c>
      <c r="I2" s="3" t="s">
        <v>8</v>
      </c>
      <c r="J2" s="3" t="s">
        <v>9</v>
      </c>
      <c r="K2" s="3" t="s">
        <v>24</v>
      </c>
      <c r="L2" s="3" t="s">
        <v>10</v>
      </c>
      <c r="M2" s="3"/>
      <c r="N2" s="3" t="s">
        <v>11</v>
      </c>
      <c r="O2" s="3" t="s">
        <v>12</v>
      </c>
      <c r="P2" s="3" t="s">
        <v>13</v>
      </c>
    </row>
    <row r="3" spans="1:18" x14ac:dyDescent="0.2">
      <c r="A3" s="54" t="s">
        <v>31</v>
      </c>
      <c r="B3" s="55" t="s">
        <v>66</v>
      </c>
      <c r="C3" s="56">
        <v>6</v>
      </c>
      <c r="D3" s="54" t="s">
        <v>14</v>
      </c>
      <c r="E3" s="57">
        <v>153</v>
      </c>
      <c r="F3" s="75">
        <f>(E3*0.15)+E3</f>
        <v>175.95</v>
      </c>
      <c r="G3" s="59">
        <f t="shared" ref="G3" si="0">F3/2</f>
        <v>87.974999999999994</v>
      </c>
      <c r="H3" s="57">
        <v>66</v>
      </c>
      <c r="I3" s="59">
        <f>(G3+H3)</f>
        <v>153.97499999999999</v>
      </c>
      <c r="J3" s="59">
        <f>I3*N3</f>
        <v>123.18</v>
      </c>
      <c r="K3" s="59">
        <v>182</v>
      </c>
      <c r="L3" s="59">
        <f t="shared" ref="L3:L11" si="1">K3*N3</f>
        <v>145.6</v>
      </c>
      <c r="M3" s="62"/>
      <c r="N3" s="61">
        <v>0.8</v>
      </c>
      <c r="O3" s="62">
        <f>(2*$J3)+$L3</f>
        <v>391.96000000000004</v>
      </c>
      <c r="P3" s="62">
        <f>($C3*$J3)+$L3</f>
        <v>884.68000000000006</v>
      </c>
    </row>
    <row r="4" spans="1:18" x14ac:dyDescent="0.2">
      <c r="A4" s="54" t="s">
        <v>67</v>
      </c>
      <c r="B4" s="55" t="s">
        <v>68</v>
      </c>
      <c r="C4" s="56">
        <v>6</v>
      </c>
      <c r="D4" s="54" t="s">
        <v>45</v>
      </c>
      <c r="E4" s="57">
        <v>163</v>
      </c>
      <c r="F4" s="75">
        <f t="shared" ref="F4:F5" si="2">(E4*0.15)+E4</f>
        <v>187.45</v>
      </c>
      <c r="G4" s="59">
        <f t="shared" ref="G4:G5" si="3">F4/2</f>
        <v>93.724999999999994</v>
      </c>
      <c r="H4" s="57">
        <v>61</v>
      </c>
      <c r="I4" s="59">
        <f t="shared" ref="I4:I5" si="4">(G4+H4)</f>
        <v>154.72499999999999</v>
      </c>
      <c r="J4" s="59">
        <f t="shared" ref="J4:J5" si="5">I4*N4</f>
        <v>123.78</v>
      </c>
      <c r="K4" s="59">
        <v>151</v>
      </c>
      <c r="L4" s="59">
        <f t="shared" si="1"/>
        <v>120.80000000000001</v>
      </c>
      <c r="M4" s="62"/>
      <c r="N4" s="61">
        <v>0.8</v>
      </c>
      <c r="O4" s="62">
        <f>(2*$J4)+$L4</f>
        <v>368.36</v>
      </c>
      <c r="P4" s="62">
        <f>($C4*$J4)+$L4</f>
        <v>863.48</v>
      </c>
    </row>
    <row r="5" spans="1:18" x14ac:dyDescent="0.2">
      <c r="A5" s="54" t="s">
        <v>32</v>
      </c>
      <c r="B5" s="63" t="s">
        <v>65</v>
      </c>
      <c r="C5" s="56">
        <v>5</v>
      </c>
      <c r="D5" s="54" t="s">
        <v>64</v>
      </c>
      <c r="E5" s="57">
        <v>117</v>
      </c>
      <c r="F5" s="75">
        <f t="shared" si="2"/>
        <v>134.55000000000001</v>
      </c>
      <c r="G5" s="59">
        <f t="shared" si="3"/>
        <v>67.275000000000006</v>
      </c>
      <c r="H5" s="57">
        <v>61</v>
      </c>
      <c r="I5" s="59">
        <f t="shared" si="4"/>
        <v>128.27500000000001</v>
      </c>
      <c r="J5" s="59">
        <f t="shared" si="5"/>
        <v>109.03375</v>
      </c>
      <c r="K5" s="59">
        <v>259</v>
      </c>
      <c r="L5" s="59">
        <f t="shared" si="1"/>
        <v>220.15</v>
      </c>
      <c r="M5" s="62"/>
      <c r="N5" s="61">
        <v>0.85</v>
      </c>
      <c r="O5" s="62">
        <f>(2*$J5)+$L5</f>
        <v>438.21749999999997</v>
      </c>
      <c r="P5" s="62">
        <f>($C5*$J5)+$L5</f>
        <v>765.31875000000002</v>
      </c>
    </row>
    <row r="6" spans="1:18" x14ac:dyDescent="0.2">
      <c r="A6" s="54" t="s">
        <v>74</v>
      </c>
      <c r="B6" s="63" t="s">
        <v>75</v>
      </c>
      <c r="C6" s="56">
        <v>5</v>
      </c>
      <c r="D6" s="54" t="s">
        <v>76</v>
      </c>
      <c r="E6" s="57">
        <v>111</v>
      </c>
      <c r="F6" s="75">
        <f t="shared" ref="F6" si="6">(E6*0.15)+E6</f>
        <v>127.65</v>
      </c>
      <c r="G6" s="59">
        <f t="shared" ref="G6" si="7">F6/2</f>
        <v>63.825000000000003</v>
      </c>
      <c r="H6" s="57">
        <v>61</v>
      </c>
      <c r="I6" s="59">
        <f t="shared" ref="I6" si="8">(G6+H6)</f>
        <v>124.825</v>
      </c>
      <c r="J6" s="59">
        <f t="shared" ref="J6" si="9">I6*N6</f>
        <v>106.10124999999999</v>
      </c>
      <c r="K6" s="59">
        <v>397</v>
      </c>
      <c r="L6" s="59">
        <f t="shared" si="1"/>
        <v>337.45</v>
      </c>
      <c r="M6" s="62"/>
      <c r="N6" s="61">
        <v>0.85</v>
      </c>
      <c r="O6" s="62">
        <f>(2*$J6)+$L6</f>
        <v>549.65249999999992</v>
      </c>
      <c r="P6" s="62">
        <f>($C6*$J6)+$L6</f>
        <v>867.95624999999995</v>
      </c>
    </row>
    <row r="7" spans="1:18" x14ac:dyDescent="0.2">
      <c r="A7" s="54" t="s">
        <v>57</v>
      </c>
      <c r="B7" s="64" t="s">
        <v>69</v>
      </c>
      <c r="C7" s="56"/>
      <c r="D7" s="54"/>
      <c r="E7" s="57"/>
      <c r="F7" s="54"/>
      <c r="G7" s="59"/>
      <c r="H7" s="57"/>
      <c r="I7" s="59"/>
      <c r="J7" s="59"/>
      <c r="K7" s="59"/>
      <c r="L7" s="59"/>
      <c r="M7" s="62"/>
      <c r="N7" s="61"/>
      <c r="O7" s="62"/>
      <c r="P7" s="62"/>
    </row>
    <row r="8" spans="1:18" x14ac:dyDescent="0.2">
      <c r="A8" s="54" t="s">
        <v>89</v>
      </c>
      <c r="B8" s="64" t="s">
        <v>72</v>
      </c>
      <c r="C8" s="56">
        <v>5</v>
      </c>
      <c r="D8" s="65" t="s">
        <v>82</v>
      </c>
      <c r="E8" s="57">
        <v>96</v>
      </c>
      <c r="F8" s="75">
        <f t="shared" ref="F8:F11" si="10">(E8*0.15)+E8</f>
        <v>110.4</v>
      </c>
      <c r="G8" s="59">
        <f t="shared" ref="G8:G11" si="11">F8/2</f>
        <v>55.2</v>
      </c>
      <c r="H8" s="57">
        <v>55</v>
      </c>
      <c r="I8" s="59">
        <f t="shared" ref="I8:I11" si="12">(G8+H8)</f>
        <v>110.2</v>
      </c>
      <c r="J8" s="59">
        <f t="shared" ref="J8:J11" si="13">I8*N8</f>
        <v>88.160000000000011</v>
      </c>
      <c r="K8" s="59">
        <v>566</v>
      </c>
      <c r="L8" s="59">
        <f t="shared" si="1"/>
        <v>452.8</v>
      </c>
      <c r="M8" s="62"/>
      <c r="N8" s="61">
        <v>0.8</v>
      </c>
      <c r="O8" s="66">
        <f>(2*$J8)+$L8</f>
        <v>629.12</v>
      </c>
      <c r="P8" s="66">
        <f>($C8*$J8)+$L8</f>
        <v>893.60000000000014</v>
      </c>
    </row>
    <row r="9" spans="1:18" x14ac:dyDescent="0.2">
      <c r="A9" s="54" t="s">
        <v>85</v>
      </c>
      <c r="B9" s="64" t="s">
        <v>80</v>
      </c>
      <c r="C9" s="56">
        <v>6</v>
      </c>
      <c r="D9" s="65" t="s">
        <v>45</v>
      </c>
      <c r="E9" s="57">
        <v>124</v>
      </c>
      <c r="F9" s="75">
        <f t="shared" si="10"/>
        <v>142.6</v>
      </c>
      <c r="G9" s="59">
        <f t="shared" si="11"/>
        <v>71.3</v>
      </c>
      <c r="H9" s="57">
        <v>61</v>
      </c>
      <c r="I9" s="59">
        <f t="shared" si="12"/>
        <v>132.30000000000001</v>
      </c>
      <c r="J9" s="59">
        <f t="shared" si="13"/>
        <v>105.84000000000002</v>
      </c>
      <c r="K9" s="59">
        <v>236</v>
      </c>
      <c r="L9" s="59">
        <f t="shared" si="1"/>
        <v>188.8</v>
      </c>
      <c r="M9" s="62"/>
      <c r="N9" s="61">
        <v>0.8</v>
      </c>
      <c r="O9" s="66">
        <f>(2*$J9)+$L9</f>
        <v>400.48</v>
      </c>
      <c r="P9" s="66">
        <f>($C9*$J9)+$L9</f>
        <v>823.84000000000015</v>
      </c>
    </row>
    <row r="10" spans="1:18" x14ac:dyDescent="0.2">
      <c r="A10" s="54" t="s">
        <v>70</v>
      </c>
      <c r="B10" s="64" t="s">
        <v>71</v>
      </c>
      <c r="C10" s="56">
        <v>6</v>
      </c>
      <c r="D10" s="54" t="s">
        <v>81</v>
      </c>
      <c r="E10" s="57">
        <v>182</v>
      </c>
      <c r="F10" s="75">
        <f t="shared" si="10"/>
        <v>209.3</v>
      </c>
      <c r="G10" s="59">
        <f t="shared" si="11"/>
        <v>104.65</v>
      </c>
      <c r="H10" s="57">
        <v>66</v>
      </c>
      <c r="I10" s="59">
        <f t="shared" si="12"/>
        <v>170.65</v>
      </c>
      <c r="J10" s="59">
        <f t="shared" si="13"/>
        <v>145.05250000000001</v>
      </c>
      <c r="K10" s="59">
        <v>459</v>
      </c>
      <c r="L10" s="59">
        <f t="shared" si="1"/>
        <v>390.15</v>
      </c>
      <c r="M10" s="62"/>
      <c r="N10" s="61">
        <v>0.85</v>
      </c>
      <c r="O10" s="62">
        <f>(2*$J10)+$L10</f>
        <v>680.255</v>
      </c>
      <c r="P10" s="62">
        <f>($C10*$J10)+$L10</f>
        <v>1260.4650000000001</v>
      </c>
      <c r="R10" s="17"/>
    </row>
    <row r="11" spans="1:18" ht="14.75" customHeight="1" x14ac:dyDescent="0.2">
      <c r="A11" s="54" t="s">
        <v>33</v>
      </c>
      <c r="B11" s="64" t="s">
        <v>77</v>
      </c>
      <c r="C11" s="56">
        <v>6</v>
      </c>
      <c r="D11" s="54" t="s">
        <v>73</v>
      </c>
      <c r="E11" s="57">
        <v>96</v>
      </c>
      <c r="F11" s="75">
        <f t="shared" si="10"/>
        <v>110.4</v>
      </c>
      <c r="G11" s="59">
        <f t="shared" si="11"/>
        <v>55.2</v>
      </c>
      <c r="H11" s="57">
        <v>55</v>
      </c>
      <c r="I11" s="59">
        <f t="shared" si="12"/>
        <v>110.2</v>
      </c>
      <c r="J11" s="59">
        <f t="shared" si="13"/>
        <v>88.160000000000011</v>
      </c>
      <c r="K11" s="59">
        <v>271</v>
      </c>
      <c r="L11" s="59">
        <f t="shared" si="1"/>
        <v>216.8</v>
      </c>
      <c r="M11" s="62"/>
      <c r="N11" s="61">
        <v>0.8</v>
      </c>
      <c r="O11" s="62">
        <f>(2*$J11)+$L11</f>
        <v>393.12</v>
      </c>
      <c r="P11" s="62">
        <f>($C11*$J11)+$L11</f>
        <v>745.76</v>
      </c>
    </row>
    <row r="12" spans="1:18" x14ac:dyDescent="0.2">
      <c r="A12" s="54" t="s">
        <v>55</v>
      </c>
      <c r="B12" s="64" t="s">
        <v>80</v>
      </c>
      <c r="C12" s="56">
        <v>6</v>
      </c>
      <c r="D12" s="54" t="s">
        <v>84</v>
      </c>
      <c r="E12" s="57"/>
      <c r="F12" s="54"/>
      <c r="G12" s="59"/>
      <c r="H12" s="57"/>
      <c r="I12" s="59"/>
      <c r="J12" s="59"/>
      <c r="K12" s="59"/>
      <c r="L12" s="59"/>
      <c r="M12" s="62"/>
      <c r="N12" s="61"/>
      <c r="O12" s="62"/>
      <c r="P12" s="62">
        <v>400</v>
      </c>
      <c r="R12" s="17"/>
    </row>
    <row r="13" spans="1:18" x14ac:dyDescent="0.2">
      <c r="A13" s="54" t="s">
        <v>86</v>
      </c>
      <c r="B13" s="64" t="s">
        <v>87</v>
      </c>
      <c r="C13" s="56">
        <v>1</v>
      </c>
      <c r="D13" s="54" t="s">
        <v>88</v>
      </c>
      <c r="E13" s="57"/>
      <c r="F13" s="54"/>
      <c r="G13" s="59"/>
      <c r="H13" s="57"/>
      <c r="I13" s="59"/>
      <c r="J13" s="59"/>
      <c r="K13" s="59"/>
      <c r="L13" s="59"/>
      <c r="M13" s="62"/>
      <c r="N13" s="61"/>
      <c r="O13" s="62"/>
      <c r="P13" s="62">
        <v>400</v>
      </c>
      <c r="R13" s="17"/>
    </row>
    <row r="14" spans="1:18" x14ac:dyDescent="0.2">
      <c r="A14" s="40" t="s">
        <v>99</v>
      </c>
      <c r="B14" s="41" t="s">
        <v>93</v>
      </c>
      <c r="C14" s="42">
        <v>5</v>
      </c>
      <c r="D14" s="41" t="s">
        <v>94</v>
      </c>
      <c r="E14" s="43">
        <v>112</v>
      </c>
      <c r="F14" s="51">
        <f t="shared" ref="F14:F15" si="14">(E14*0.15)+E14</f>
        <v>128.80000000000001</v>
      </c>
      <c r="G14" s="45">
        <f t="shared" ref="G14:G15" si="15">F14/2</f>
        <v>64.400000000000006</v>
      </c>
      <c r="H14" s="43">
        <v>64</v>
      </c>
      <c r="I14" s="45">
        <f t="shared" ref="I14:I15" si="16">(G14+H14)</f>
        <v>128.4</v>
      </c>
      <c r="J14" s="45">
        <f t="shared" ref="J14:J15" si="17">I14*N14</f>
        <v>115.56</v>
      </c>
      <c r="K14" s="45">
        <v>300</v>
      </c>
      <c r="L14" s="45">
        <f t="shared" ref="L14:L15" si="18">K14*N14</f>
        <v>270</v>
      </c>
      <c r="M14" s="47"/>
      <c r="N14" s="46">
        <v>0.9</v>
      </c>
      <c r="O14" s="47">
        <f t="shared" ref="O14:O15" si="19">(2*$J14)+$L14</f>
        <v>501.12</v>
      </c>
      <c r="P14" s="47">
        <f>($C14*$J14)+$L14</f>
        <v>847.8</v>
      </c>
      <c r="R14" s="17"/>
    </row>
    <row r="15" spans="1:18" x14ac:dyDescent="0.2">
      <c r="A15" s="40" t="s">
        <v>100</v>
      </c>
      <c r="B15" s="41" t="s">
        <v>95</v>
      </c>
      <c r="C15" s="42">
        <v>5</v>
      </c>
      <c r="D15" s="41" t="s">
        <v>96</v>
      </c>
      <c r="E15" s="43">
        <v>140</v>
      </c>
      <c r="F15" s="51">
        <f t="shared" si="14"/>
        <v>161</v>
      </c>
      <c r="G15" s="45">
        <f t="shared" si="15"/>
        <v>80.5</v>
      </c>
      <c r="H15" s="43">
        <v>64</v>
      </c>
      <c r="I15" s="45">
        <f t="shared" si="16"/>
        <v>144.5</v>
      </c>
      <c r="J15" s="45">
        <f t="shared" si="17"/>
        <v>122.825</v>
      </c>
      <c r="K15" s="45">
        <v>153</v>
      </c>
      <c r="L15" s="45">
        <f t="shared" si="18"/>
        <v>130.04999999999998</v>
      </c>
      <c r="M15" s="47" t="s">
        <v>97</v>
      </c>
      <c r="N15" s="46">
        <v>0.85</v>
      </c>
      <c r="O15" s="47">
        <f t="shared" si="19"/>
        <v>375.7</v>
      </c>
      <c r="P15" s="47">
        <f t="shared" ref="P15" si="20">($C15*$J15)+$L15</f>
        <v>744.17499999999995</v>
      </c>
    </row>
    <row r="16" spans="1:18" x14ac:dyDescent="0.2">
      <c r="A16" s="20"/>
      <c r="B16" s="19"/>
      <c r="C16" s="18"/>
      <c r="D16" s="19"/>
      <c r="E16" s="21"/>
      <c r="F16" s="39"/>
      <c r="G16" s="29"/>
      <c r="H16" s="21"/>
      <c r="I16" s="29"/>
      <c r="K16" s="29"/>
      <c r="L16" s="29" t="s">
        <v>98</v>
      </c>
      <c r="M16" s="24"/>
      <c r="N16" s="22"/>
      <c r="O16" s="24"/>
      <c r="P16" s="24"/>
    </row>
    <row r="17" spans="1:18" x14ac:dyDescent="0.2">
      <c r="A17" s="12" t="s">
        <v>23</v>
      </c>
      <c r="B17" s="2"/>
      <c r="C17" s="2"/>
      <c r="D17" s="2"/>
      <c r="E17" s="2"/>
      <c r="F17" s="2"/>
      <c r="G17" s="2"/>
      <c r="H17" s="2"/>
      <c r="I17" s="2"/>
      <c r="J17" s="2"/>
      <c r="K17" s="2"/>
      <c r="L17" s="2"/>
      <c r="M17" s="2"/>
      <c r="N17" s="2"/>
    </row>
    <row r="18" spans="1:18" x14ac:dyDescent="0.2">
      <c r="A18" s="1" t="s">
        <v>46</v>
      </c>
      <c r="F18" s="9" t="s">
        <v>25</v>
      </c>
      <c r="G18" s="9" t="s">
        <v>27</v>
      </c>
      <c r="I18" s="4"/>
    </row>
    <row r="19" spans="1:18" x14ac:dyDescent="0.2">
      <c r="B19" s="3" t="s">
        <v>1</v>
      </c>
      <c r="C19" s="9" t="s">
        <v>15</v>
      </c>
      <c r="D19" s="9" t="s">
        <v>16</v>
      </c>
      <c r="E19" t="s">
        <v>3</v>
      </c>
      <c r="F19" s="9" t="s">
        <v>26</v>
      </c>
      <c r="G19" s="9" t="s">
        <v>26</v>
      </c>
      <c r="I19" s="37" t="s">
        <v>17</v>
      </c>
      <c r="J19" s="37" t="s">
        <v>18</v>
      </c>
      <c r="K19" s="37" t="s">
        <v>19</v>
      </c>
      <c r="L19" s="37" t="s">
        <v>20</v>
      </c>
      <c r="M19" s="37"/>
      <c r="N19" s="37" t="s">
        <v>21</v>
      </c>
      <c r="O19" s="37" t="s">
        <v>58</v>
      </c>
      <c r="P19" s="37"/>
      <c r="Q19" s="37"/>
      <c r="R19" s="37"/>
    </row>
    <row r="20" spans="1:18" x14ac:dyDescent="0.2">
      <c r="A20" s="3" t="s">
        <v>0</v>
      </c>
    </row>
    <row r="21" spans="1:18" x14ac:dyDescent="0.2">
      <c r="A21" s="54" t="s">
        <v>31</v>
      </c>
      <c r="B21" s="55" t="s">
        <v>66</v>
      </c>
      <c r="C21" s="71">
        <v>5</v>
      </c>
      <c r="D21" s="56">
        <v>6</v>
      </c>
      <c r="E21" s="54" t="s">
        <v>14</v>
      </c>
      <c r="F21" s="72">
        <f t="shared" ref="F21:G24" si="21">O3</f>
        <v>391.96000000000004</v>
      </c>
      <c r="G21" s="72">
        <f t="shared" si="21"/>
        <v>884.68000000000006</v>
      </c>
      <c r="H21" s="73"/>
      <c r="I21" s="73">
        <f>2*$J3+$L3</f>
        <v>391.96000000000004</v>
      </c>
      <c r="J21" s="73">
        <f>3*$J3+$L3</f>
        <v>515.14</v>
      </c>
      <c r="K21" s="73">
        <f>4*$J3+$L3</f>
        <v>638.32000000000005</v>
      </c>
      <c r="L21" s="73">
        <f>5*$J3+$L3</f>
        <v>761.50000000000011</v>
      </c>
      <c r="M21" s="73"/>
      <c r="N21" s="73">
        <f>6*$J3+$L3</f>
        <v>884.68000000000006</v>
      </c>
    </row>
    <row r="22" spans="1:18" x14ac:dyDescent="0.2">
      <c r="A22" s="54" t="s">
        <v>67</v>
      </c>
      <c r="B22" s="55" t="s">
        <v>68</v>
      </c>
      <c r="C22" s="71">
        <v>5</v>
      </c>
      <c r="D22" s="56">
        <v>6</v>
      </c>
      <c r="E22" s="54" t="s">
        <v>45</v>
      </c>
      <c r="F22" s="72">
        <f t="shared" si="21"/>
        <v>368.36</v>
      </c>
      <c r="G22" s="72">
        <f t="shared" si="21"/>
        <v>863.48</v>
      </c>
      <c r="H22" s="70"/>
      <c r="I22" s="73">
        <f>2*$J4+$L4</f>
        <v>368.36</v>
      </c>
      <c r="J22" s="73">
        <f>3*$J4+$L4</f>
        <v>492.14000000000004</v>
      </c>
      <c r="K22" s="73">
        <f>4*$J4+$L4</f>
        <v>615.92000000000007</v>
      </c>
      <c r="L22" s="73">
        <f>5*$J4+$L4</f>
        <v>739.7</v>
      </c>
      <c r="M22" s="73"/>
      <c r="N22" s="73">
        <f>6*$J4+$L4</f>
        <v>863.48</v>
      </c>
      <c r="P22" s="8"/>
      <c r="Q22" s="8"/>
      <c r="R22" s="8"/>
    </row>
    <row r="23" spans="1:18" x14ac:dyDescent="0.2">
      <c r="A23" s="54" t="s">
        <v>32</v>
      </c>
      <c r="B23" s="63" t="s">
        <v>65</v>
      </c>
      <c r="C23" s="71">
        <v>3</v>
      </c>
      <c r="D23" s="56">
        <v>5</v>
      </c>
      <c r="E23" s="54" t="s">
        <v>64</v>
      </c>
      <c r="F23" s="72">
        <f t="shared" si="21"/>
        <v>438.21749999999997</v>
      </c>
      <c r="G23" s="72">
        <f t="shared" si="21"/>
        <v>765.31875000000002</v>
      </c>
      <c r="H23" s="70"/>
      <c r="I23" s="73">
        <f>2*$J5+$L5</f>
        <v>438.21749999999997</v>
      </c>
      <c r="J23" s="73">
        <f>3*$J5+$L5</f>
        <v>547.25125000000003</v>
      </c>
      <c r="K23" s="73">
        <f>4*$J5+$L5</f>
        <v>656.28499999999997</v>
      </c>
      <c r="L23" s="73">
        <f>5*$J5+$L5</f>
        <v>765.31875000000002</v>
      </c>
      <c r="M23" s="73"/>
      <c r="N23" s="73"/>
      <c r="O23" s="8"/>
      <c r="P23" s="36"/>
      <c r="Q23" s="36"/>
      <c r="R23" s="36"/>
    </row>
    <row r="24" spans="1:18" x14ac:dyDescent="0.2">
      <c r="A24" s="54" t="s">
        <v>74</v>
      </c>
      <c r="B24" s="63" t="s">
        <v>75</v>
      </c>
      <c r="C24" s="71">
        <v>4</v>
      </c>
      <c r="D24" s="56">
        <v>5</v>
      </c>
      <c r="E24" s="54" t="s">
        <v>76</v>
      </c>
      <c r="F24" s="72">
        <f t="shared" si="21"/>
        <v>549.65249999999992</v>
      </c>
      <c r="G24" s="72">
        <f t="shared" si="21"/>
        <v>867.95624999999995</v>
      </c>
      <c r="H24" s="73"/>
      <c r="I24" s="73">
        <f>2*$J6+$L6</f>
        <v>549.65249999999992</v>
      </c>
      <c r="J24" s="73">
        <f>3*$J6+$L6</f>
        <v>655.75374999999997</v>
      </c>
      <c r="K24" s="73">
        <f>4*$J6+$L6</f>
        <v>761.85500000000002</v>
      </c>
      <c r="L24" s="73">
        <f>5*$J6+$L6</f>
        <v>867.95624999999995</v>
      </c>
      <c r="M24" s="73"/>
      <c r="N24" s="73"/>
      <c r="O24" s="36"/>
      <c r="P24" s="8"/>
      <c r="Q24" s="8"/>
      <c r="R24" s="8"/>
    </row>
    <row r="25" spans="1:18" x14ac:dyDescent="0.2">
      <c r="A25" s="54" t="s">
        <v>57</v>
      </c>
      <c r="B25" s="64"/>
      <c r="C25" s="71"/>
      <c r="D25" s="56"/>
      <c r="E25" s="60"/>
      <c r="F25" s="60"/>
      <c r="G25" s="60"/>
      <c r="H25" s="70"/>
      <c r="I25" s="73"/>
      <c r="J25" s="73"/>
      <c r="K25" s="73"/>
      <c r="L25" s="73"/>
      <c r="M25" s="73"/>
      <c r="N25" s="73"/>
    </row>
    <row r="26" spans="1:18" x14ac:dyDescent="0.2">
      <c r="A26" s="54" t="s">
        <v>34</v>
      </c>
      <c r="B26" s="64" t="s">
        <v>72</v>
      </c>
      <c r="C26" s="71">
        <v>4</v>
      </c>
      <c r="D26" s="56">
        <v>5</v>
      </c>
      <c r="E26" s="65" t="s">
        <v>82</v>
      </c>
      <c r="F26" s="72">
        <f t="shared" ref="F26:G29" si="22">O8</f>
        <v>629.12</v>
      </c>
      <c r="G26" s="72">
        <f t="shared" si="22"/>
        <v>893.60000000000014</v>
      </c>
      <c r="H26" s="70"/>
      <c r="I26" s="73">
        <f>2*$J8+$L8</f>
        <v>629.12</v>
      </c>
      <c r="J26" s="73">
        <f>3*$J8+$L8</f>
        <v>717.28</v>
      </c>
      <c r="K26" s="73">
        <f>4*$J8+$L8</f>
        <v>805.44</v>
      </c>
      <c r="L26" s="73">
        <f>5*$J8+$L8</f>
        <v>893.60000000000014</v>
      </c>
      <c r="M26" s="73"/>
      <c r="N26" s="73"/>
      <c r="P26" s="28"/>
      <c r="Q26" s="28"/>
      <c r="R26" s="28"/>
    </row>
    <row r="27" spans="1:18" x14ac:dyDescent="0.2">
      <c r="A27" s="54" t="s">
        <v>85</v>
      </c>
      <c r="B27" s="64" t="s">
        <v>80</v>
      </c>
      <c r="C27" s="71">
        <v>5</v>
      </c>
      <c r="D27" s="56">
        <v>6</v>
      </c>
      <c r="E27" s="65" t="s">
        <v>45</v>
      </c>
      <c r="F27" s="72">
        <f t="shared" si="22"/>
        <v>400.48</v>
      </c>
      <c r="G27" s="72">
        <f t="shared" si="22"/>
        <v>823.84000000000015</v>
      </c>
      <c r="H27" s="70"/>
      <c r="I27" s="73">
        <f>2*$J9+$L9</f>
        <v>400.48</v>
      </c>
      <c r="J27" s="73">
        <f>3*$J9+$L9</f>
        <v>506.32000000000005</v>
      </c>
      <c r="K27" s="73">
        <f>4*$J9+$L9</f>
        <v>612.16000000000008</v>
      </c>
      <c r="L27" s="73">
        <f>5*$J9+$L9</f>
        <v>718</v>
      </c>
      <c r="M27" s="60"/>
      <c r="N27" s="73">
        <f>6*$J9+$L9</f>
        <v>823.84000000000015</v>
      </c>
    </row>
    <row r="28" spans="1:18" x14ac:dyDescent="0.2">
      <c r="A28" s="54" t="s">
        <v>70</v>
      </c>
      <c r="B28" s="64" t="s">
        <v>71</v>
      </c>
      <c r="C28" s="71">
        <v>5</v>
      </c>
      <c r="D28" s="56">
        <v>6</v>
      </c>
      <c r="E28" s="54" t="s">
        <v>81</v>
      </c>
      <c r="F28" s="72">
        <f t="shared" si="22"/>
        <v>680.255</v>
      </c>
      <c r="G28" s="72">
        <f t="shared" si="22"/>
        <v>1260.4650000000001</v>
      </c>
      <c r="H28" s="70"/>
      <c r="I28" s="73">
        <f>2*$J10+$L10</f>
        <v>680.255</v>
      </c>
      <c r="J28" s="73">
        <f>3*$J10+$L10</f>
        <v>825.3075</v>
      </c>
      <c r="K28" s="73">
        <f>4*$J10+$L10</f>
        <v>970.36</v>
      </c>
      <c r="L28" s="73">
        <f>5*$J10+$L10</f>
        <v>1115.4124999999999</v>
      </c>
      <c r="M28" s="73"/>
      <c r="N28" s="73">
        <f>6*$J10+$L10</f>
        <v>1260.4650000000001</v>
      </c>
    </row>
    <row r="29" spans="1:18" x14ac:dyDescent="0.2">
      <c r="A29" s="54" t="s">
        <v>33</v>
      </c>
      <c r="B29" s="64" t="s">
        <v>77</v>
      </c>
      <c r="C29" s="71">
        <v>5</v>
      </c>
      <c r="D29" s="56">
        <v>6</v>
      </c>
      <c r="E29" s="54" t="s">
        <v>73</v>
      </c>
      <c r="F29" s="72">
        <f t="shared" si="22"/>
        <v>393.12</v>
      </c>
      <c r="G29" s="72">
        <f t="shared" si="22"/>
        <v>745.76</v>
      </c>
      <c r="H29" s="70"/>
      <c r="I29" s="73">
        <f>2*$J11+$L11</f>
        <v>393.12</v>
      </c>
      <c r="J29" s="73">
        <f>3*$J11+$L11</f>
        <v>481.28000000000003</v>
      </c>
      <c r="K29" s="73">
        <f>4*$J11+$L11</f>
        <v>569.44000000000005</v>
      </c>
      <c r="L29" s="73">
        <f>5*$J11+$L11</f>
        <v>657.60000000000014</v>
      </c>
      <c r="M29" s="73"/>
      <c r="N29" s="73">
        <f>6*$J11+$L11</f>
        <v>745.76</v>
      </c>
    </row>
    <row r="30" spans="1:18" x14ac:dyDescent="0.2">
      <c r="A30" s="54" t="s">
        <v>55</v>
      </c>
      <c r="B30" s="64" t="s">
        <v>80</v>
      </c>
      <c r="C30" s="71">
        <v>5</v>
      </c>
      <c r="D30" s="56">
        <v>6</v>
      </c>
      <c r="E30" s="54" t="s">
        <v>84</v>
      </c>
      <c r="F30" s="60">
        <v>400</v>
      </c>
      <c r="G30" s="60">
        <v>400</v>
      </c>
      <c r="H30" s="70"/>
      <c r="I30" s="73"/>
      <c r="J30" s="73"/>
      <c r="K30" s="73"/>
      <c r="L30" s="73"/>
      <c r="M30" s="73"/>
      <c r="N30" s="73"/>
    </row>
    <row r="31" spans="1:18" x14ac:dyDescent="0.2">
      <c r="A31" s="54" t="s">
        <v>86</v>
      </c>
      <c r="B31" s="64" t="s">
        <v>87</v>
      </c>
      <c r="C31" s="71">
        <v>2</v>
      </c>
      <c r="D31" s="56">
        <v>1</v>
      </c>
      <c r="E31" s="54" t="s">
        <v>88</v>
      </c>
      <c r="F31" s="60">
        <v>400</v>
      </c>
      <c r="G31" s="60">
        <v>400</v>
      </c>
      <c r="H31" s="60"/>
      <c r="I31" s="73"/>
      <c r="J31" s="73"/>
      <c r="K31" s="73"/>
      <c r="L31" s="73"/>
      <c r="M31" s="60"/>
      <c r="N31" s="76"/>
    </row>
    <row r="32" spans="1:18" x14ac:dyDescent="0.2">
      <c r="A32" s="40" t="s">
        <v>92</v>
      </c>
      <c r="B32" s="41" t="s">
        <v>93</v>
      </c>
      <c r="C32" s="42">
        <v>4</v>
      </c>
      <c r="D32" s="42">
        <v>5</v>
      </c>
      <c r="E32" s="41" t="s">
        <v>94</v>
      </c>
      <c r="F32" s="52">
        <f>O14</f>
        <v>501.12</v>
      </c>
      <c r="G32" s="52">
        <f>P14</f>
        <v>847.8</v>
      </c>
      <c r="H32" s="53"/>
      <c r="I32" s="50">
        <f>2*$J14+$L14</f>
        <v>501.12</v>
      </c>
      <c r="J32" s="50">
        <f>3*$J15+$L15</f>
        <v>498.52499999999998</v>
      </c>
      <c r="K32" s="50">
        <f>4*$J15+$L15</f>
        <v>621.35</v>
      </c>
      <c r="L32" s="50">
        <f>5*$J14+$L14</f>
        <v>847.8</v>
      </c>
      <c r="M32" s="11"/>
      <c r="N32" s="11"/>
    </row>
    <row r="33" spans="1:15" x14ac:dyDescent="0.2">
      <c r="A33" s="40" t="s">
        <v>44</v>
      </c>
      <c r="B33" s="41" t="s">
        <v>95</v>
      </c>
      <c r="C33" s="42">
        <v>4</v>
      </c>
      <c r="D33" s="42">
        <v>5</v>
      </c>
      <c r="E33" s="41" t="s">
        <v>96</v>
      </c>
      <c r="F33" s="52">
        <f>O15</f>
        <v>375.7</v>
      </c>
      <c r="G33" s="52">
        <f>P15</f>
        <v>744.17499999999995</v>
      </c>
      <c r="H33" s="53"/>
      <c r="I33" s="50">
        <f>2*$J15+$L15</f>
        <v>375.7</v>
      </c>
      <c r="J33" s="50">
        <f t="shared" ref="J33" si="23">3*$J17+$L17</f>
        <v>0</v>
      </c>
      <c r="K33" s="50">
        <f t="shared" ref="K33" si="24">4*$J17+$L17</f>
        <v>0</v>
      </c>
      <c r="L33" s="50">
        <f>5*$J15+$L15</f>
        <v>744.17499999999995</v>
      </c>
      <c r="M33" s="11"/>
      <c r="N33" s="11"/>
    </row>
    <row r="34" spans="1:15" x14ac:dyDescent="0.2">
      <c r="A34" s="20"/>
      <c r="H34" s="11"/>
      <c r="I34" s="11"/>
      <c r="J34" s="11"/>
      <c r="K34" s="11"/>
      <c r="L34" s="11"/>
      <c r="M34" s="11"/>
      <c r="N34" s="11"/>
    </row>
    <row r="35" spans="1:15" x14ac:dyDescent="0.2">
      <c r="A35" s="20"/>
      <c r="H35" s="11"/>
      <c r="I35" s="11"/>
      <c r="J35" s="11"/>
      <c r="K35" s="11"/>
      <c r="L35" s="11"/>
      <c r="M35" s="11"/>
      <c r="N35" s="11"/>
    </row>
    <row r="36" spans="1:15" x14ac:dyDescent="0.2">
      <c r="A36" s="4" t="s">
        <v>35</v>
      </c>
      <c r="H36" s="10"/>
      <c r="I36" s="10"/>
      <c r="J36" s="10"/>
      <c r="K36" s="10"/>
      <c r="L36" s="10"/>
      <c r="M36" s="10"/>
      <c r="N36" s="10"/>
      <c r="O36" s="10"/>
    </row>
    <row r="37" spans="1:15" x14ac:dyDescent="0.2">
      <c r="A37" s="4" t="s">
        <v>28</v>
      </c>
      <c r="H37" s="11"/>
      <c r="I37" s="10"/>
      <c r="J37" s="10"/>
      <c r="K37" s="10"/>
      <c r="L37" s="10"/>
      <c r="M37" s="10"/>
      <c r="N37" s="10"/>
      <c r="O37" s="9"/>
    </row>
    <row r="38" spans="1:15" x14ac:dyDescent="0.2">
      <c r="A38" s="4" t="s">
        <v>29</v>
      </c>
      <c r="H38" s="11"/>
      <c r="I38" s="11"/>
      <c r="J38" s="11"/>
      <c r="K38" s="11"/>
      <c r="L38" s="11"/>
      <c r="M38" s="11"/>
      <c r="N38" s="11"/>
    </row>
    <row r="39" spans="1:15" x14ac:dyDescent="0.2">
      <c r="A39" s="4" t="s">
        <v>30</v>
      </c>
      <c r="H39" s="11"/>
      <c r="I39" s="11"/>
      <c r="J39" s="11"/>
      <c r="K39" s="11"/>
      <c r="L39" s="11"/>
      <c r="M39" s="11"/>
      <c r="N39" s="11"/>
    </row>
    <row r="40" spans="1:15" x14ac:dyDescent="0.2">
      <c r="A40" s="4" t="s">
        <v>22</v>
      </c>
      <c r="H40" s="11"/>
      <c r="I40" s="11"/>
      <c r="J40" s="11"/>
      <c r="K40" s="11"/>
      <c r="L40" s="11"/>
      <c r="M40" s="11"/>
      <c r="N40" s="11"/>
    </row>
    <row r="41" spans="1:15" x14ac:dyDescent="0.2">
      <c r="A41" s="4" t="s">
        <v>78</v>
      </c>
      <c r="H41" s="11"/>
      <c r="I41" s="11"/>
      <c r="J41" s="11"/>
      <c r="K41" s="11"/>
      <c r="L41" s="11"/>
      <c r="M41" s="11"/>
      <c r="N41" s="11"/>
    </row>
    <row r="42" spans="1:15" x14ac:dyDescent="0.2">
      <c r="A42" s="33" t="s">
        <v>48</v>
      </c>
      <c r="H42" s="11"/>
      <c r="I42" s="11"/>
      <c r="J42" s="11"/>
      <c r="K42" s="11"/>
      <c r="L42" s="11"/>
      <c r="M42" s="11"/>
      <c r="N42" s="11"/>
    </row>
    <row r="43" spans="1:15" x14ac:dyDescent="0.2">
      <c r="A43" s="34" t="s">
        <v>49</v>
      </c>
      <c r="H43" s="11"/>
      <c r="I43" s="11"/>
      <c r="J43" s="11"/>
      <c r="K43" s="11"/>
      <c r="L43" s="11"/>
      <c r="M43" s="11"/>
      <c r="N43" s="11"/>
    </row>
    <row r="44" spans="1:15" x14ac:dyDescent="0.2">
      <c r="A44" s="35" t="s">
        <v>54</v>
      </c>
      <c r="H44" s="11"/>
      <c r="I44" s="11"/>
      <c r="J44" s="11"/>
      <c r="K44" s="11"/>
      <c r="L44" s="11"/>
      <c r="M44" s="11"/>
      <c r="N44" s="11"/>
    </row>
    <row r="45" spans="1:15" x14ac:dyDescent="0.2">
      <c r="A45" s="35" t="s">
        <v>50</v>
      </c>
    </row>
    <row r="46" spans="1:15" x14ac:dyDescent="0.2">
      <c r="A46" s="35" t="s">
        <v>51</v>
      </c>
    </row>
    <row r="47" spans="1:15" x14ac:dyDescent="0.2">
      <c r="A47" s="35" t="s">
        <v>52</v>
      </c>
    </row>
    <row r="48" spans="1:15" x14ac:dyDescent="0.2">
      <c r="A48" s="35" t="s">
        <v>53</v>
      </c>
    </row>
    <row r="49" spans="1:1" x14ac:dyDescent="0.2">
      <c r="A49" s="35"/>
    </row>
    <row r="50" spans="1:1" x14ac:dyDescent="0.2">
      <c r="A50" s="14" t="s">
        <v>36</v>
      </c>
    </row>
    <row r="51" spans="1:1" x14ac:dyDescent="0.2">
      <c r="A51" s="14" t="s">
        <v>37</v>
      </c>
    </row>
    <row r="52" spans="1:1" x14ac:dyDescent="0.2">
      <c r="A52" s="14"/>
    </row>
    <row r="53" spans="1:1" x14ac:dyDescent="0.2">
      <c r="A53" s="14" t="s">
        <v>43</v>
      </c>
    </row>
    <row r="54" spans="1:1" x14ac:dyDescent="0.2">
      <c r="A54" s="15" t="s">
        <v>38</v>
      </c>
    </row>
    <row r="55" spans="1:1" x14ac:dyDescent="0.2">
      <c r="A55" s="15" t="s">
        <v>39</v>
      </c>
    </row>
    <row r="56" spans="1:1" x14ac:dyDescent="0.2">
      <c r="A56" s="16" t="s">
        <v>40</v>
      </c>
    </row>
    <row r="57" spans="1:1" x14ac:dyDescent="0.2">
      <c r="A57" s="16" t="s">
        <v>41</v>
      </c>
    </row>
    <row r="58" spans="1:1" x14ac:dyDescent="0.2">
      <c r="A58" s="16" t="s">
        <v>42</v>
      </c>
    </row>
  </sheetData>
  <printOptions gridLines="1"/>
  <pageMargins left="0.25" right="0.25" top="0.25" bottom="0.2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2"/>
  <sheetViews>
    <sheetView zoomScaleNormal="100" workbookViewId="0">
      <selection activeCell="P34" sqref="P34"/>
    </sheetView>
  </sheetViews>
  <sheetFormatPr baseColWidth="10" defaultColWidth="8.83203125" defaultRowHeight="15" x14ac:dyDescent="0.2"/>
  <cols>
    <col min="1" max="1" width="33.5" customWidth="1"/>
    <col min="2" max="2" width="15" bestFit="1" customWidth="1"/>
    <col min="4" max="4" width="13.1640625" bestFit="1" customWidth="1"/>
    <col min="5" max="5" width="13.5" bestFit="1" customWidth="1"/>
    <col min="13" max="13" width="2" customWidth="1"/>
    <col min="14" max="14" width="7.1640625" bestFit="1" customWidth="1"/>
  </cols>
  <sheetData>
    <row r="1" spans="1:17" x14ac:dyDescent="0.2">
      <c r="A1" s="1" t="s">
        <v>60</v>
      </c>
      <c r="B1" s="2"/>
      <c r="C1" s="1"/>
      <c r="D1" s="1"/>
      <c r="E1" s="1"/>
      <c r="F1" s="1"/>
      <c r="G1" s="1"/>
      <c r="H1" s="1"/>
      <c r="I1" s="1"/>
      <c r="J1" s="1"/>
      <c r="K1" s="2"/>
      <c r="L1" s="2"/>
      <c r="M1" s="2"/>
      <c r="N1" s="22"/>
      <c r="O1" s="2" t="s">
        <v>101</v>
      </c>
      <c r="P1" s="2"/>
      <c r="Q1" s="2"/>
    </row>
    <row r="2" spans="1:17" ht="43" x14ac:dyDescent="0.2">
      <c r="A2" s="3" t="s">
        <v>0</v>
      </c>
      <c r="B2" s="3" t="s">
        <v>1</v>
      </c>
      <c r="C2" s="3" t="s">
        <v>2</v>
      </c>
      <c r="D2" s="3" t="s">
        <v>3</v>
      </c>
      <c r="E2" s="3" t="s">
        <v>4</v>
      </c>
      <c r="F2" s="3" t="s">
        <v>5</v>
      </c>
      <c r="G2" s="3" t="s">
        <v>6</v>
      </c>
      <c r="H2" s="3" t="s">
        <v>7</v>
      </c>
      <c r="I2" s="3" t="s">
        <v>8</v>
      </c>
      <c r="J2" s="3" t="s">
        <v>9</v>
      </c>
      <c r="K2" s="3" t="s">
        <v>24</v>
      </c>
      <c r="L2" s="3" t="s">
        <v>10</v>
      </c>
      <c r="M2" s="3"/>
      <c r="N2" s="3" t="s">
        <v>11</v>
      </c>
      <c r="O2" s="3" t="s">
        <v>12</v>
      </c>
      <c r="P2" s="3" t="s">
        <v>13</v>
      </c>
    </row>
    <row r="3" spans="1:17" x14ac:dyDescent="0.2">
      <c r="A3" s="20" t="s">
        <v>31</v>
      </c>
      <c r="B3" s="38" t="s">
        <v>66</v>
      </c>
      <c r="C3" s="18">
        <v>6</v>
      </c>
      <c r="D3" s="20" t="s">
        <v>14</v>
      </c>
      <c r="E3" s="21">
        <v>153</v>
      </c>
      <c r="F3" s="20">
        <f t="shared" ref="F3:F6" si="0">(E3*0.15)+E3</f>
        <v>175.95</v>
      </c>
      <c r="G3" s="29">
        <f>F3/1</f>
        <v>175.95</v>
      </c>
      <c r="H3" s="21">
        <v>66</v>
      </c>
      <c r="I3" s="29">
        <f>(G3+H3)</f>
        <v>241.95</v>
      </c>
      <c r="J3" s="23">
        <f t="shared" ref="J3:J11" si="1">I3*N3</f>
        <v>193.56</v>
      </c>
      <c r="K3" s="29">
        <f>314+80</f>
        <v>394</v>
      </c>
      <c r="L3" s="29">
        <f>K3*N3</f>
        <v>315.20000000000005</v>
      </c>
      <c r="M3" s="29"/>
      <c r="N3" s="22">
        <v>0.8</v>
      </c>
      <c r="O3" s="24">
        <f>(2*$J3)+$L3</f>
        <v>702.32</v>
      </c>
      <c r="P3" s="24">
        <f>($C3*$J3)+$L3</f>
        <v>1476.5600000000002</v>
      </c>
    </row>
    <row r="4" spans="1:17" x14ac:dyDescent="0.2">
      <c r="A4" s="54" t="s">
        <v>47</v>
      </c>
      <c r="B4" s="55" t="s">
        <v>68</v>
      </c>
      <c r="C4" s="56">
        <v>6</v>
      </c>
      <c r="D4" s="54" t="s">
        <v>45</v>
      </c>
      <c r="E4" s="57">
        <v>158</v>
      </c>
      <c r="F4" s="54">
        <f t="shared" si="0"/>
        <v>181.7</v>
      </c>
      <c r="G4" s="59">
        <f t="shared" ref="G4:G11" si="2">F4/1</f>
        <v>181.7</v>
      </c>
      <c r="H4" s="57">
        <v>61</v>
      </c>
      <c r="I4" s="59">
        <f>(G4+H4)</f>
        <v>242.7</v>
      </c>
      <c r="J4" s="58">
        <f t="shared" si="1"/>
        <v>194.16</v>
      </c>
      <c r="K4" s="59">
        <f>292+80</f>
        <v>372</v>
      </c>
      <c r="L4" s="59">
        <f t="shared" ref="L4:L11" si="3">K4*N4</f>
        <v>297.60000000000002</v>
      </c>
      <c r="M4" s="59"/>
      <c r="N4" s="61">
        <v>0.8</v>
      </c>
      <c r="O4" s="62">
        <f>(2*$J4)+$L4</f>
        <v>685.92000000000007</v>
      </c>
      <c r="P4" s="62">
        <f>($C4*$J4)+$L4</f>
        <v>1462.56</v>
      </c>
    </row>
    <row r="5" spans="1:17" x14ac:dyDescent="0.2">
      <c r="A5" s="54" t="s">
        <v>32</v>
      </c>
      <c r="B5" s="63" t="s">
        <v>65</v>
      </c>
      <c r="C5" s="56">
        <v>4</v>
      </c>
      <c r="D5" s="54" t="s">
        <v>56</v>
      </c>
      <c r="E5" s="57">
        <v>116</v>
      </c>
      <c r="F5" s="54">
        <f t="shared" si="0"/>
        <v>133.4</v>
      </c>
      <c r="G5" s="59">
        <f t="shared" si="2"/>
        <v>133.4</v>
      </c>
      <c r="H5" s="57">
        <v>61</v>
      </c>
      <c r="I5" s="59">
        <f t="shared" ref="I5:I6" si="4">(G5+H5)</f>
        <v>194.4</v>
      </c>
      <c r="J5" s="58">
        <f t="shared" si="1"/>
        <v>165.24</v>
      </c>
      <c r="K5" s="59">
        <f>361+80</f>
        <v>441</v>
      </c>
      <c r="L5" s="59">
        <f t="shared" si="3"/>
        <v>374.84999999999997</v>
      </c>
      <c r="M5" s="59"/>
      <c r="N5" s="61">
        <v>0.85</v>
      </c>
      <c r="O5" s="62">
        <f>(2*$J5)+$L5</f>
        <v>705.32999999999993</v>
      </c>
      <c r="P5" s="62">
        <f t="shared" ref="P5:P10" si="5">($C5*$J5)+$L5</f>
        <v>1035.81</v>
      </c>
    </row>
    <row r="6" spans="1:17" x14ac:dyDescent="0.2">
      <c r="A6" s="54" t="s">
        <v>74</v>
      </c>
      <c r="B6" s="63" t="s">
        <v>75</v>
      </c>
      <c r="C6" s="56">
        <v>5</v>
      </c>
      <c r="D6" s="54" t="s">
        <v>76</v>
      </c>
      <c r="E6" s="57">
        <v>111</v>
      </c>
      <c r="F6" s="54">
        <f t="shared" si="0"/>
        <v>127.65</v>
      </c>
      <c r="G6" s="59">
        <f t="shared" si="2"/>
        <v>127.65</v>
      </c>
      <c r="H6" s="57">
        <v>61</v>
      </c>
      <c r="I6" s="59">
        <f t="shared" si="4"/>
        <v>188.65</v>
      </c>
      <c r="J6" s="58">
        <f t="shared" si="1"/>
        <v>179.2175</v>
      </c>
      <c r="K6" s="59">
        <v>445</v>
      </c>
      <c r="L6" s="59">
        <f t="shared" si="3"/>
        <v>422.75</v>
      </c>
      <c r="M6" s="59"/>
      <c r="N6" s="61">
        <v>0.95</v>
      </c>
      <c r="O6" s="62">
        <f t="shared" ref="O6:O10" si="6">(2*$J6)+$L6</f>
        <v>781.18499999999995</v>
      </c>
      <c r="P6" s="62">
        <f t="shared" si="5"/>
        <v>1318.8375000000001</v>
      </c>
    </row>
    <row r="7" spans="1:17" x14ac:dyDescent="0.2">
      <c r="A7" s="54" t="s">
        <v>57</v>
      </c>
      <c r="B7" s="64" t="s">
        <v>69</v>
      </c>
      <c r="C7" s="56"/>
      <c r="D7" s="54"/>
      <c r="E7" s="57"/>
      <c r="F7" s="62"/>
      <c r="G7" s="59"/>
      <c r="H7" s="57"/>
      <c r="I7" s="59"/>
      <c r="J7" s="58"/>
      <c r="K7" s="59"/>
      <c r="L7" s="59"/>
      <c r="M7" s="59"/>
      <c r="N7" s="61"/>
      <c r="O7" s="62"/>
      <c r="P7" s="62"/>
    </row>
    <row r="8" spans="1:17" x14ac:dyDescent="0.2">
      <c r="A8" s="54" t="s">
        <v>89</v>
      </c>
      <c r="B8" s="64" t="s">
        <v>72</v>
      </c>
      <c r="C8" s="56">
        <v>5</v>
      </c>
      <c r="D8" s="65" t="s">
        <v>82</v>
      </c>
      <c r="E8" s="57">
        <v>96</v>
      </c>
      <c r="F8" s="54">
        <f>(E8*0.15)+E8</f>
        <v>110.4</v>
      </c>
      <c r="G8" s="59">
        <f t="shared" si="2"/>
        <v>110.4</v>
      </c>
      <c r="H8" s="57">
        <v>55</v>
      </c>
      <c r="I8" s="59">
        <f>(G8+H8)</f>
        <v>165.4</v>
      </c>
      <c r="J8" s="58">
        <f>I8*N8</f>
        <v>132.32000000000002</v>
      </c>
      <c r="K8" s="59">
        <v>566</v>
      </c>
      <c r="L8" s="59">
        <f t="shared" si="3"/>
        <v>452.8</v>
      </c>
      <c r="M8" s="59"/>
      <c r="N8" s="61">
        <v>0.8</v>
      </c>
      <c r="O8" s="68">
        <f>(2*$J8)+$L8</f>
        <v>717.44</v>
      </c>
      <c r="P8" s="69">
        <f>($C8*$J8)+$L8</f>
        <v>1114.4000000000001</v>
      </c>
    </row>
    <row r="9" spans="1:17" x14ac:dyDescent="0.2">
      <c r="A9" s="54" t="s">
        <v>85</v>
      </c>
      <c r="B9" s="64" t="s">
        <v>80</v>
      </c>
      <c r="C9" s="56">
        <v>6</v>
      </c>
      <c r="D9" s="65" t="s">
        <v>45</v>
      </c>
      <c r="E9" s="57">
        <v>124</v>
      </c>
      <c r="F9" s="62">
        <f t="shared" ref="F9" si="7">(E9*0.15)+E9</f>
        <v>142.6</v>
      </c>
      <c r="G9" s="59">
        <f t="shared" si="2"/>
        <v>142.6</v>
      </c>
      <c r="H9" s="57">
        <v>61</v>
      </c>
      <c r="I9" s="59">
        <f t="shared" ref="I9" si="8">(G9+H9)</f>
        <v>203.6</v>
      </c>
      <c r="J9" s="58">
        <f>I9*N9</f>
        <v>162.88</v>
      </c>
      <c r="K9" s="59">
        <v>370</v>
      </c>
      <c r="L9" s="59">
        <f t="shared" si="3"/>
        <v>296</v>
      </c>
      <c r="M9" s="59"/>
      <c r="N9" s="67">
        <v>0.8</v>
      </c>
      <c r="O9" s="68">
        <f>(2*$J9)+$L9</f>
        <v>621.76</v>
      </c>
      <c r="P9" s="69">
        <f>($C9*$J9)+$L9</f>
        <v>1273.28</v>
      </c>
      <c r="Q9" s="30"/>
    </row>
    <row r="10" spans="1:17" s="60" customFormat="1" x14ac:dyDescent="0.2">
      <c r="A10" s="20" t="s">
        <v>70</v>
      </c>
      <c r="B10" s="19" t="s">
        <v>71</v>
      </c>
      <c r="C10" s="18">
        <v>6</v>
      </c>
      <c r="D10" s="20" t="s">
        <v>81</v>
      </c>
      <c r="E10" s="21">
        <v>182</v>
      </c>
      <c r="F10" s="20">
        <f t="shared" ref="F10:F11" si="9">(E10*0.15)+E10</f>
        <v>209.3</v>
      </c>
      <c r="G10" s="29">
        <f t="shared" si="2"/>
        <v>209.3</v>
      </c>
      <c r="H10" s="21">
        <v>66</v>
      </c>
      <c r="I10" s="29">
        <f t="shared" ref="I10:I11" si="10">(G10+H10)</f>
        <v>275.3</v>
      </c>
      <c r="J10" s="23">
        <f t="shared" si="1"/>
        <v>234.005</v>
      </c>
      <c r="K10" s="29">
        <v>542</v>
      </c>
      <c r="L10" s="29">
        <f t="shared" si="3"/>
        <v>460.7</v>
      </c>
      <c r="M10" s="29"/>
      <c r="N10" s="22">
        <v>0.85</v>
      </c>
      <c r="O10" s="24">
        <f t="shared" si="6"/>
        <v>928.71</v>
      </c>
      <c r="P10" s="24">
        <f t="shared" si="5"/>
        <v>1864.73</v>
      </c>
    </row>
    <row r="11" spans="1:17" x14ac:dyDescent="0.2">
      <c r="A11" s="54" t="s">
        <v>33</v>
      </c>
      <c r="B11" s="64" t="s">
        <v>77</v>
      </c>
      <c r="C11" s="56">
        <v>6</v>
      </c>
      <c r="D11" s="54" t="s">
        <v>73</v>
      </c>
      <c r="E11" s="57">
        <v>96</v>
      </c>
      <c r="F11" s="54">
        <f t="shared" si="9"/>
        <v>110.4</v>
      </c>
      <c r="G11" s="58">
        <f t="shared" si="2"/>
        <v>110.4</v>
      </c>
      <c r="H11" s="57">
        <v>55</v>
      </c>
      <c r="I11" s="59">
        <f t="shared" si="10"/>
        <v>165.4</v>
      </c>
      <c r="J11" s="58">
        <f t="shared" si="1"/>
        <v>132.32000000000002</v>
      </c>
      <c r="K11" s="54">
        <v>405</v>
      </c>
      <c r="L11" s="59">
        <f t="shared" si="3"/>
        <v>324</v>
      </c>
      <c r="M11" s="59"/>
      <c r="N11" s="61">
        <v>0.8</v>
      </c>
      <c r="O11" s="62">
        <f>(2*$J11)+$L11</f>
        <v>588.6400000000001</v>
      </c>
      <c r="P11" s="62">
        <f>($C11*$J11)+$L11</f>
        <v>1117.92</v>
      </c>
    </row>
    <row r="12" spans="1:17" x14ac:dyDescent="0.2">
      <c r="A12" s="54" t="s">
        <v>55</v>
      </c>
      <c r="B12" s="64" t="s">
        <v>80</v>
      </c>
      <c r="C12" s="56">
        <v>6</v>
      </c>
      <c r="D12" s="54" t="s">
        <v>84</v>
      </c>
      <c r="E12" s="57"/>
      <c r="F12" s="54"/>
      <c r="G12" s="59"/>
      <c r="H12" s="57"/>
      <c r="I12" s="59"/>
      <c r="J12" s="58"/>
      <c r="K12" s="54"/>
      <c r="L12" s="62"/>
      <c r="M12" s="62"/>
      <c r="N12" s="61"/>
      <c r="O12" s="62">
        <v>400</v>
      </c>
      <c r="P12" s="62">
        <v>400</v>
      </c>
    </row>
    <row r="13" spans="1:17" x14ac:dyDescent="0.2">
      <c r="A13" s="54" t="s">
        <v>86</v>
      </c>
      <c r="B13" s="64" t="s">
        <v>87</v>
      </c>
      <c r="C13" s="56">
        <v>1</v>
      </c>
      <c r="D13" s="54" t="s">
        <v>88</v>
      </c>
      <c r="E13" s="57"/>
      <c r="F13" s="54"/>
      <c r="G13" s="59"/>
      <c r="H13" s="57"/>
      <c r="I13" s="59"/>
      <c r="J13" s="58"/>
      <c r="K13" s="54"/>
      <c r="L13" s="62"/>
      <c r="M13" s="62"/>
      <c r="N13" s="61"/>
      <c r="O13" s="62">
        <v>400</v>
      </c>
      <c r="P13" s="62">
        <v>400</v>
      </c>
    </row>
    <row r="14" spans="1:17" x14ac:dyDescent="0.2">
      <c r="A14" s="40" t="s">
        <v>92</v>
      </c>
      <c r="B14" s="41" t="s">
        <v>93</v>
      </c>
      <c r="C14" s="42">
        <v>5</v>
      </c>
      <c r="D14" s="41" t="s">
        <v>94</v>
      </c>
      <c r="E14" s="43">
        <v>112</v>
      </c>
      <c r="F14" s="40">
        <f t="shared" ref="F14:F15" si="11">(E14*0.15)+E14</f>
        <v>128.80000000000001</v>
      </c>
      <c r="G14" s="44">
        <f t="shared" ref="G14:G15" si="12">F14/1</f>
        <v>128.80000000000001</v>
      </c>
      <c r="H14" s="43">
        <v>64</v>
      </c>
      <c r="I14" s="45">
        <f t="shared" ref="I14:I15" si="13">(G14+H14)</f>
        <v>192.8</v>
      </c>
      <c r="J14" s="44">
        <f t="shared" ref="J14:J15" si="14">I14*N14</f>
        <v>173.52</v>
      </c>
      <c r="K14" s="45">
        <v>300</v>
      </c>
      <c r="L14" s="45">
        <f t="shared" ref="L14" si="15">K14*N14</f>
        <v>270</v>
      </c>
      <c r="M14" s="45"/>
      <c r="N14" s="46">
        <v>0.9</v>
      </c>
      <c r="O14" s="47">
        <f t="shared" ref="O14:O15" si="16">(2*$J14)+$L14</f>
        <v>617.04</v>
      </c>
      <c r="P14" s="47">
        <f>($C14*$J14)+$L14</f>
        <v>1137.5999999999999</v>
      </c>
    </row>
    <row r="15" spans="1:17" x14ac:dyDescent="0.2">
      <c r="A15" s="40" t="s">
        <v>44</v>
      </c>
      <c r="B15" s="41" t="s">
        <v>95</v>
      </c>
      <c r="C15" s="42">
        <v>5</v>
      </c>
      <c r="D15" s="41" t="s">
        <v>96</v>
      </c>
      <c r="E15" s="43">
        <v>140</v>
      </c>
      <c r="F15" s="40">
        <f t="shared" si="11"/>
        <v>161</v>
      </c>
      <c r="G15" s="44">
        <f t="shared" si="12"/>
        <v>161</v>
      </c>
      <c r="H15" s="43">
        <v>64</v>
      </c>
      <c r="I15" s="45">
        <f t="shared" si="13"/>
        <v>225</v>
      </c>
      <c r="J15" s="44">
        <f t="shared" si="14"/>
        <v>191.25</v>
      </c>
      <c r="K15" s="45">
        <v>153</v>
      </c>
      <c r="L15" s="45">
        <f t="shared" ref="L15" si="17">K15*N15</f>
        <v>130.04999999999998</v>
      </c>
      <c r="M15" s="47" t="s">
        <v>97</v>
      </c>
      <c r="N15" s="46">
        <v>0.85</v>
      </c>
      <c r="O15" s="47">
        <f t="shared" si="16"/>
        <v>512.54999999999995</v>
      </c>
      <c r="P15" s="47">
        <f>($C15*$J15)+$L15</f>
        <v>1086.3</v>
      </c>
    </row>
    <row r="16" spans="1:17" x14ac:dyDescent="0.2">
      <c r="A16" s="20"/>
      <c r="B16" s="17"/>
      <c r="C16" s="17"/>
      <c r="D16" s="17"/>
      <c r="L16" s="29" t="s">
        <v>98</v>
      </c>
    </row>
    <row r="17" spans="1:18" x14ac:dyDescent="0.2">
      <c r="C17" s="9"/>
      <c r="E17" s="9"/>
      <c r="G17" s="5"/>
      <c r="H17" s="9"/>
      <c r="I17" s="5"/>
      <c r="J17" s="6"/>
      <c r="O17" s="7"/>
      <c r="P17" s="7" t="s">
        <v>102</v>
      </c>
    </row>
    <row r="18" spans="1:18" x14ac:dyDescent="0.2">
      <c r="A18" s="12" t="s">
        <v>23</v>
      </c>
    </row>
    <row r="19" spans="1:18" x14ac:dyDescent="0.2">
      <c r="A19" s="1" t="s">
        <v>60</v>
      </c>
      <c r="B19" s="2"/>
      <c r="C19" s="2"/>
      <c r="D19" s="2"/>
      <c r="E19" s="2"/>
      <c r="F19" s="2"/>
      <c r="G19" s="2"/>
      <c r="H19" s="2"/>
      <c r="I19" s="2"/>
      <c r="J19" s="2"/>
      <c r="K19" s="2"/>
      <c r="L19" s="2"/>
      <c r="M19" s="2"/>
      <c r="N19" s="2"/>
    </row>
    <row r="20" spans="1:18" x14ac:dyDescent="0.2">
      <c r="F20" s="9" t="s">
        <v>25</v>
      </c>
      <c r="G20" s="9" t="s">
        <v>27</v>
      </c>
      <c r="I20" s="4"/>
    </row>
    <row r="21" spans="1:18" x14ac:dyDescent="0.2">
      <c r="A21" s="3" t="s">
        <v>0</v>
      </c>
      <c r="B21" s="3" t="s">
        <v>1</v>
      </c>
      <c r="C21" s="9" t="s">
        <v>15</v>
      </c>
      <c r="D21" s="9" t="s">
        <v>16</v>
      </c>
      <c r="E21" t="s">
        <v>3</v>
      </c>
      <c r="F21" s="9" t="s">
        <v>26</v>
      </c>
      <c r="G21" s="9" t="s">
        <v>26</v>
      </c>
      <c r="I21" s="4" t="s">
        <v>17</v>
      </c>
      <c r="J21" s="4" t="s">
        <v>18</v>
      </c>
      <c r="K21" s="4" t="s">
        <v>19</v>
      </c>
      <c r="L21" s="4" t="s">
        <v>20</v>
      </c>
      <c r="M21" s="4"/>
      <c r="N21" s="4" t="s">
        <v>21</v>
      </c>
      <c r="O21" s="4" t="s">
        <v>58</v>
      </c>
      <c r="P21" s="4" t="s">
        <v>59</v>
      </c>
      <c r="Q21" s="4"/>
      <c r="R21" s="4"/>
    </row>
    <row r="22" spans="1:18" x14ac:dyDescent="0.2">
      <c r="A22" s="54" t="s">
        <v>31</v>
      </c>
      <c r="B22" s="55" t="s">
        <v>66</v>
      </c>
      <c r="C22" s="71">
        <v>5</v>
      </c>
      <c r="D22" s="56">
        <v>6</v>
      </c>
      <c r="E22" s="54" t="s">
        <v>14</v>
      </c>
      <c r="F22" s="72">
        <f>O3</f>
        <v>702.32</v>
      </c>
      <c r="G22" s="72">
        <f>P3</f>
        <v>1476.5600000000002</v>
      </c>
      <c r="H22" s="73"/>
      <c r="I22" s="73">
        <f>2*$J3+$L3</f>
        <v>702.32</v>
      </c>
      <c r="J22" s="73">
        <f>3*$J3+$L3</f>
        <v>895.88000000000011</v>
      </c>
      <c r="K22" s="73">
        <f>4*$J3+$L3</f>
        <v>1089.44</v>
      </c>
      <c r="L22" s="73">
        <f>5*$J3+$L3</f>
        <v>1283</v>
      </c>
      <c r="M22" s="73"/>
      <c r="N22" s="73">
        <f>6*$J3+$L3</f>
        <v>1476.5600000000002</v>
      </c>
    </row>
    <row r="23" spans="1:18" x14ac:dyDescent="0.2">
      <c r="A23" s="54" t="s">
        <v>47</v>
      </c>
      <c r="B23" s="55" t="s">
        <v>68</v>
      </c>
      <c r="C23" s="71">
        <v>5</v>
      </c>
      <c r="D23" s="56">
        <v>6</v>
      </c>
      <c r="E23" s="54" t="s">
        <v>45</v>
      </c>
      <c r="F23" s="72">
        <f t="shared" ref="F23:G23" si="18">O4</f>
        <v>685.92000000000007</v>
      </c>
      <c r="G23" s="72">
        <f t="shared" si="18"/>
        <v>1462.56</v>
      </c>
      <c r="H23" s="70"/>
      <c r="I23" s="73">
        <f>2*$J4+$L4</f>
        <v>685.92000000000007</v>
      </c>
      <c r="J23" s="73">
        <f>3*$J4+$L4</f>
        <v>880.08</v>
      </c>
      <c r="K23" s="73">
        <f>4*$J4+$L4</f>
        <v>1074.24</v>
      </c>
      <c r="L23" s="73">
        <f>5*$J4+$L4</f>
        <v>1268.4000000000001</v>
      </c>
      <c r="M23" s="73"/>
      <c r="N23" s="73">
        <f>6*$J4+$L4</f>
        <v>1462.56</v>
      </c>
    </row>
    <row r="24" spans="1:18" x14ac:dyDescent="0.2">
      <c r="A24" s="54" t="s">
        <v>32</v>
      </c>
      <c r="B24" s="63" t="s">
        <v>65</v>
      </c>
      <c r="C24" s="71">
        <v>3</v>
      </c>
      <c r="D24" s="56">
        <v>4</v>
      </c>
      <c r="E24" s="54" t="s">
        <v>56</v>
      </c>
      <c r="F24" s="72">
        <f>O5</f>
        <v>705.32999999999993</v>
      </c>
      <c r="G24" s="72">
        <f>P5</f>
        <v>1035.81</v>
      </c>
      <c r="H24" s="70"/>
      <c r="I24" s="73">
        <f>2*$J5+$L5</f>
        <v>705.32999999999993</v>
      </c>
      <c r="J24" s="73">
        <f>3*$J5+$L5</f>
        <v>870.56999999999994</v>
      </c>
      <c r="K24" s="73">
        <f>4*$J5+$L5</f>
        <v>1035.81</v>
      </c>
      <c r="L24" s="73"/>
      <c r="M24" s="73"/>
      <c r="N24" s="73"/>
      <c r="O24" s="8"/>
      <c r="P24" s="8"/>
    </row>
    <row r="25" spans="1:18" x14ac:dyDescent="0.2">
      <c r="A25" s="54" t="s">
        <v>74</v>
      </c>
      <c r="B25" s="63" t="s">
        <v>75</v>
      </c>
      <c r="C25" s="71">
        <v>4</v>
      </c>
      <c r="D25" s="56">
        <v>5</v>
      </c>
      <c r="E25" s="54" t="s">
        <v>76</v>
      </c>
      <c r="F25" s="72">
        <f>O6</f>
        <v>781.18499999999995</v>
      </c>
      <c r="G25" s="72">
        <f>P6</f>
        <v>1318.8375000000001</v>
      </c>
      <c r="H25" s="73"/>
      <c r="I25" s="73">
        <f>2*$J6+$L6</f>
        <v>781.18499999999995</v>
      </c>
      <c r="J25" s="73">
        <f>3*$J6+$L6</f>
        <v>960.40250000000003</v>
      </c>
      <c r="K25" s="73">
        <f>4*$J6+$L6</f>
        <v>1139.6199999999999</v>
      </c>
      <c r="L25" s="73">
        <f>5*$J6+$L6</f>
        <v>1318.8375000000001</v>
      </c>
      <c r="M25" s="73"/>
      <c r="N25" s="73"/>
      <c r="O25" s="28"/>
      <c r="P25" s="28"/>
      <c r="Q25" s="28"/>
      <c r="R25" s="28"/>
    </row>
    <row r="26" spans="1:18" x14ac:dyDescent="0.2">
      <c r="A26" s="54" t="s">
        <v>57</v>
      </c>
      <c r="B26" s="64" t="s">
        <v>69</v>
      </c>
      <c r="C26" s="71"/>
      <c r="D26" s="56"/>
      <c r="E26" s="54"/>
      <c r="F26" s="72"/>
      <c r="G26" s="72"/>
      <c r="H26" s="70"/>
      <c r="I26" s="73"/>
      <c r="J26" s="73"/>
      <c r="K26" s="73"/>
      <c r="L26" s="73"/>
      <c r="M26" s="73"/>
      <c r="N26" s="73"/>
      <c r="O26" s="8"/>
      <c r="P26" s="8"/>
    </row>
    <row r="27" spans="1:18" x14ac:dyDescent="0.2">
      <c r="A27" s="54" t="s">
        <v>34</v>
      </c>
      <c r="B27" s="64" t="s">
        <v>72</v>
      </c>
      <c r="C27" s="71">
        <v>4</v>
      </c>
      <c r="D27" s="56">
        <v>5</v>
      </c>
      <c r="E27" s="65" t="s">
        <v>82</v>
      </c>
      <c r="F27" s="72">
        <f>O8</f>
        <v>717.44</v>
      </c>
      <c r="G27" s="72">
        <f>P8</f>
        <v>1114.4000000000001</v>
      </c>
      <c r="H27" s="70"/>
      <c r="I27" s="73">
        <f>2*$J8+$L8</f>
        <v>717.44</v>
      </c>
      <c r="J27" s="73">
        <f>3*$J8+$L8</f>
        <v>849.76</v>
      </c>
      <c r="K27" s="73">
        <f>4*$J8+$L8</f>
        <v>982.08000000000015</v>
      </c>
      <c r="L27" s="73">
        <f>5*$J8+$L8</f>
        <v>1114.4000000000001</v>
      </c>
      <c r="M27" s="73"/>
      <c r="N27" s="73"/>
    </row>
    <row r="28" spans="1:18" x14ac:dyDescent="0.2">
      <c r="A28" s="54" t="s">
        <v>85</v>
      </c>
      <c r="B28" s="64" t="s">
        <v>80</v>
      </c>
      <c r="C28" s="71">
        <v>5</v>
      </c>
      <c r="D28" s="56">
        <v>6</v>
      </c>
      <c r="E28" s="65" t="s">
        <v>45</v>
      </c>
      <c r="F28" s="72">
        <f>O9</f>
        <v>621.76</v>
      </c>
      <c r="G28" s="72">
        <f>P9</f>
        <v>1273.28</v>
      </c>
      <c r="H28" s="70"/>
      <c r="I28" s="73">
        <f>2*$J9+$L9</f>
        <v>621.76</v>
      </c>
      <c r="J28" s="73">
        <f>3*$J9+$L9</f>
        <v>784.64</v>
      </c>
      <c r="K28" s="73">
        <f>4*$J9+$L9</f>
        <v>947.52</v>
      </c>
      <c r="L28" s="73">
        <f>5*$J9+$L9</f>
        <v>1110.4000000000001</v>
      </c>
      <c r="M28" s="73"/>
      <c r="N28" s="73">
        <f>6*$J9+$L9</f>
        <v>1273.28</v>
      </c>
    </row>
    <row r="29" spans="1:18" x14ac:dyDescent="0.2">
      <c r="A29" s="20" t="s">
        <v>70</v>
      </c>
      <c r="B29" s="19" t="s">
        <v>71</v>
      </c>
      <c r="C29" s="26">
        <v>5</v>
      </c>
      <c r="D29" s="18">
        <v>6</v>
      </c>
      <c r="E29" s="20" t="s">
        <v>79</v>
      </c>
      <c r="F29" s="27">
        <f t="shared" ref="F29:G29" si="19">O10</f>
        <v>928.71</v>
      </c>
      <c r="G29" s="27">
        <f t="shared" si="19"/>
        <v>1864.73</v>
      </c>
      <c r="H29" s="25"/>
      <c r="I29" s="28">
        <f>2*$J10+$L10</f>
        <v>928.71</v>
      </c>
      <c r="J29" s="28">
        <f>3*$J10+$L10</f>
        <v>1162.7149999999999</v>
      </c>
      <c r="K29" s="28">
        <f>4*$J10+$L10</f>
        <v>1396.72</v>
      </c>
      <c r="L29" s="28">
        <f>5*$J10+$L10</f>
        <v>1630.7250000000001</v>
      </c>
      <c r="M29" s="28"/>
      <c r="N29" s="28">
        <f>6*$J10+$L10</f>
        <v>1864.73</v>
      </c>
    </row>
    <row r="30" spans="1:18" x14ac:dyDescent="0.2">
      <c r="A30" s="54" t="s">
        <v>33</v>
      </c>
      <c r="B30" s="64" t="s">
        <v>77</v>
      </c>
      <c r="C30" s="71">
        <v>5</v>
      </c>
      <c r="D30" s="56">
        <v>6</v>
      </c>
      <c r="E30" s="54" t="s">
        <v>73</v>
      </c>
      <c r="F30" s="72">
        <f>O11</f>
        <v>588.6400000000001</v>
      </c>
      <c r="G30" s="72">
        <f>P11</f>
        <v>1117.92</v>
      </c>
      <c r="H30" s="70"/>
      <c r="I30" s="73">
        <f t="shared" ref="I30" si="20">2*$J11+$L11</f>
        <v>588.6400000000001</v>
      </c>
      <c r="J30" s="73">
        <f t="shared" ref="J30" si="21">3*$J11+$L11</f>
        <v>720.96</v>
      </c>
      <c r="K30" s="73">
        <f t="shared" ref="K30" si="22">4*$J11+$L11</f>
        <v>853.28000000000009</v>
      </c>
      <c r="L30" s="73">
        <f t="shared" ref="L30" si="23">5*$J11+$L11</f>
        <v>985.60000000000014</v>
      </c>
      <c r="M30" s="73"/>
      <c r="N30" s="73">
        <f>6*$J11+$L11</f>
        <v>1117.92</v>
      </c>
    </row>
    <row r="31" spans="1:18" x14ac:dyDescent="0.2">
      <c r="A31" s="54" t="s">
        <v>55</v>
      </c>
      <c r="B31" s="64" t="s">
        <v>80</v>
      </c>
      <c r="C31" s="71">
        <v>5</v>
      </c>
      <c r="D31" s="56">
        <v>6</v>
      </c>
      <c r="E31" s="54" t="s">
        <v>84</v>
      </c>
      <c r="F31" s="72">
        <v>400</v>
      </c>
      <c r="G31" s="72">
        <v>400</v>
      </c>
      <c r="H31" s="70"/>
      <c r="I31" s="73"/>
      <c r="J31" s="73"/>
      <c r="K31" s="73"/>
      <c r="L31" s="73"/>
      <c r="M31" s="73"/>
      <c r="N31" s="73"/>
    </row>
    <row r="32" spans="1:18" x14ac:dyDescent="0.2">
      <c r="A32" s="54" t="s">
        <v>86</v>
      </c>
      <c r="B32" s="64" t="s">
        <v>87</v>
      </c>
      <c r="C32" s="71">
        <v>2</v>
      </c>
      <c r="D32" s="56">
        <v>3</v>
      </c>
      <c r="E32" s="54" t="s">
        <v>88</v>
      </c>
      <c r="F32" s="72">
        <v>400</v>
      </c>
      <c r="G32" s="72">
        <v>400</v>
      </c>
      <c r="H32" s="70"/>
      <c r="I32" s="73"/>
      <c r="J32" s="73"/>
      <c r="K32" s="73"/>
      <c r="L32" s="73"/>
      <c r="M32" s="73"/>
      <c r="N32" s="73"/>
    </row>
    <row r="33" spans="1:14" x14ac:dyDescent="0.2">
      <c r="A33" s="40" t="s">
        <v>92</v>
      </c>
      <c r="B33" s="41" t="s">
        <v>93</v>
      </c>
      <c r="C33" s="42">
        <v>4</v>
      </c>
      <c r="D33" s="42">
        <v>5</v>
      </c>
      <c r="E33" s="41" t="s">
        <v>94</v>
      </c>
      <c r="F33" s="48">
        <f>O14</f>
        <v>617.04</v>
      </c>
      <c r="G33" s="48">
        <f>P14</f>
        <v>1137.5999999999999</v>
      </c>
      <c r="H33" s="49"/>
      <c r="I33" s="50">
        <f t="shared" ref="I33:I34" si="24">2*$J14+$L14</f>
        <v>617.04</v>
      </c>
      <c r="J33" s="50">
        <f t="shared" ref="J33:J34" si="25">3*$J14+$L14</f>
        <v>790.56000000000006</v>
      </c>
      <c r="K33" s="50">
        <f t="shared" ref="K33:K34" si="26">4*$J14+$L14</f>
        <v>964.08</v>
      </c>
      <c r="L33" s="50">
        <f t="shared" ref="L33:L34" si="27">5*$J14+$L14</f>
        <v>1137.5999999999999</v>
      </c>
      <c r="M33" s="28"/>
      <c r="N33" s="28"/>
    </row>
    <row r="34" spans="1:14" x14ac:dyDescent="0.2">
      <c r="A34" s="40" t="s">
        <v>44</v>
      </c>
      <c r="B34" s="41" t="s">
        <v>95</v>
      </c>
      <c r="C34" s="42">
        <v>4</v>
      </c>
      <c r="D34" s="42">
        <v>5</v>
      </c>
      <c r="E34" s="41" t="s">
        <v>96</v>
      </c>
      <c r="F34" s="52">
        <f>O15</f>
        <v>512.54999999999995</v>
      </c>
      <c r="G34" s="52">
        <f>P15</f>
        <v>1086.3</v>
      </c>
      <c r="H34" s="52"/>
      <c r="I34" s="50">
        <f t="shared" si="24"/>
        <v>512.54999999999995</v>
      </c>
      <c r="J34" s="50">
        <f t="shared" si="25"/>
        <v>703.8</v>
      </c>
      <c r="K34" s="50">
        <f t="shared" si="26"/>
        <v>895.05</v>
      </c>
      <c r="L34" s="50">
        <f t="shared" si="27"/>
        <v>1086.3</v>
      </c>
    </row>
    <row r="35" spans="1:14" x14ac:dyDescent="0.2">
      <c r="A35" s="20"/>
    </row>
    <row r="36" spans="1:14" x14ac:dyDescent="0.2">
      <c r="N36" s="13"/>
    </row>
    <row r="37" spans="1:14" x14ac:dyDescent="0.2">
      <c r="A37" s="20"/>
      <c r="B37" s="19"/>
      <c r="C37" s="26"/>
      <c r="D37" s="18"/>
      <c r="E37" s="20"/>
      <c r="F37" s="27"/>
      <c r="G37" s="27"/>
      <c r="H37" s="25"/>
      <c r="I37" s="28"/>
      <c r="J37" s="28"/>
      <c r="K37" s="28"/>
      <c r="L37" s="28"/>
      <c r="M37" s="28"/>
      <c r="N37" s="28"/>
    </row>
    <row r="39" spans="1:14" x14ac:dyDescent="0.2">
      <c r="I39" s="4"/>
      <c r="J39" s="4"/>
      <c r="K39" s="4"/>
      <c r="L39" s="4"/>
      <c r="M39" s="4"/>
      <c r="N39" s="4"/>
    </row>
    <row r="40" spans="1:14" x14ac:dyDescent="0.2">
      <c r="C40" s="31"/>
      <c r="D40" s="31"/>
    </row>
    <row r="41" spans="1:14" x14ac:dyDescent="0.2">
      <c r="C41" s="31"/>
      <c r="D41" s="31"/>
    </row>
    <row r="42" spans="1:14" x14ac:dyDescent="0.2">
      <c r="F42" s="7"/>
      <c r="G42" s="7"/>
      <c r="H42" s="7"/>
      <c r="I42" s="7"/>
      <c r="J42" s="7"/>
      <c r="K42" s="7"/>
      <c r="L42" s="7"/>
      <c r="M42" s="7"/>
      <c r="N42" s="7"/>
    </row>
  </sheetData>
  <printOptions gridLines="1"/>
  <pageMargins left="0.25" right="0.25" top="0.75" bottom="0.75" header="0.3" footer="0.3"/>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6"/>
  <sheetViews>
    <sheetView tabSelected="1" workbookViewId="0">
      <selection sqref="A1:XFD1048576"/>
    </sheetView>
  </sheetViews>
  <sheetFormatPr baseColWidth="10" defaultColWidth="8.83203125" defaultRowHeight="15" x14ac:dyDescent="0.2"/>
  <cols>
    <col min="1" max="1" width="39.83203125" customWidth="1"/>
    <col min="2" max="2" width="13.5" bestFit="1" customWidth="1"/>
    <col min="4" max="4" width="17.83203125" bestFit="1" customWidth="1"/>
    <col min="5" max="5" width="14.5" customWidth="1"/>
    <col min="13" max="13" width="1.6640625" bestFit="1" customWidth="1"/>
  </cols>
  <sheetData>
    <row r="1" spans="1:18" x14ac:dyDescent="0.2">
      <c r="A1" s="1" t="s">
        <v>61</v>
      </c>
      <c r="B1" s="2"/>
      <c r="C1" s="1"/>
      <c r="D1" s="1"/>
      <c r="E1" s="1"/>
      <c r="F1" s="1"/>
      <c r="G1" s="1"/>
      <c r="H1" s="1"/>
      <c r="I1" s="1"/>
      <c r="J1" s="1"/>
      <c r="K1" s="2"/>
      <c r="L1" s="2"/>
      <c r="M1" s="2"/>
      <c r="N1" s="2"/>
      <c r="O1" s="2" t="s">
        <v>101</v>
      </c>
    </row>
    <row r="2" spans="1:18" ht="43" x14ac:dyDescent="0.2">
      <c r="A2" s="3" t="s">
        <v>0</v>
      </c>
      <c r="B2" s="3" t="s">
        <v>1</v>
      </c>
      <c r="C2" s="3" t="s">
        <v>2</v>
      </c>
      <c r="D2" s="3" t="s">
        <v>3</v>
      </c>
      <c r="E2" s="3" t="s">
        <v>4</v>
      </c>
      <c r="F2" s="3" t="s">
        <v>5</v>
      </c>
      <c r="G2" s="3" t="s">
        <v>6</v>
      </c>
      <c r="H2" s="3" t="s">
        <v>7</v>
      </c>
      <c r="I2" s="3" t="s">
        <v>8</v>
      </c>
      <c r="J2" s="3" t="s">
        <v>9</v>
      </c>
      <c r="K2" s="3" t="s">
        <v>24</v>
      </c>
      <c r="L2" s="3" t="s">
        <v>10</v>
      </c>
      <c r="N2" s="3" t="s">
        <v>11</v>
      </c>
      <c r="O2" s="3" t="s">
        <v>12</v>
      </c>
      <c r="P2" s="3" t="s">
        <v>13</v>
      </c>
    </row>
    <row r="3" spans="1:18" x14ac:dyDescent="0.2">
      <c r="A3" s="54" t="s">
        <v>31</v>
      </c>
      <c r="B3" s="55" t="s">
        <v>66</v>
      </c>
      <c r="C3" s="56">
        <v>6</v>
      </c>
      <c r="D3" s="54" t="s">
        <v>14</v>
      </c>
      <c r="E3" s="57">
        <v>153</v>
      </c>
      <c r="F3" s="54">
        <f>(E3*0.15)+E3</f>
        <v>175.95</v>
      </c>
      <c r="G3" s="58">
        <v>175.95</v>
      </c>
      <c r="H3" s="57">
        <v>66</v>
      </c>
      <c r="I3" s="59">
        <f>(G3+H3)</f>
        <v>241.95</v>
      </c>
      <c r="J3" s="58">
        <f>I3*N3</f>
        <v>241.95</v>
      </c>
      <c r="K3" s="59">
        <f>314+80</f>
        <v>394</v>
      </c>
      <c r="L3" s="59">
        <f>K3*N3</f>
        <v>394</v>
      </c>
      <c r="M3" s="60"/>
      <c r="N3" s="61">
        <v>1</v>
      </c>
      <c r="O3" s="62">
        <f>(2*$J3)+$L3</f>
        <v>877.9</v>
      </c>
      <c r="P3" s="62">
        <f t="shared" ref="P3:P11" si="0">($C3*$J3)+$L3</f>
        <v>1845.6999999999998</v>
      </c>
    </row>
    <row r="4" spans="1:18" x14ac:dyDescent="0.2">
      <c r="A4" s="54" t="s">
        <v>47</v>
      </c>
      <c r="B4" s="55" t="s">
        <v>68</v>
      </c>
      <c r="C4" s="56">
        <v>6</v>
      </c>
      <c r="D4" s="54" t="s">
        <v>45</v>
      </c>
      <c r="E4" s="57">
        <v>158</v>
      </c>
      <c r="F4" s="54">
        <f>(E4*0.15)+E4</f>
        <v>181.7</v>
      </c>
      <c r="G4" s="58">
        <v>181.7</v>
      </c>
      <c r="H4" s="57">
        <v>61</v>
      </c>
      <c r="I4" s="59">
        <f>(G4+H4)</f>
        <v>242.7</v>
      </c>
      <c r="J4" s="58">
        <f>I4*N4</f>
        <v>242.7</v>
      </c>
      <c r="K4" s="59">
        <f>292+80</f>
        <v>372</v>
      </c>
      <c r="L4" s="59">
        <f>K4*N4</f>
        <v>372</v>
      </c>
      <c r="M4" s="60"/>
      <c r="N4" s="61">
        <v>1</v>
      </c>
      <c r="O4" s="62">
        <f>(2*$J4)+$L4</f>
        <v>857.4</v>
      </c>
      <c r="P4" s="62">
        <f t="shared" si="0"/>
        <v>1828.1999999999998</v>
      </c>
    </row>
    <row r="5" spans="1:18" x14ac:dyDescent="0.2">
      <c r="A5" s="54" t="s">
        <v>32</v>
      </c>
      <c r="B5" s="63" t="s">
        <v>65</v>
      </c>
      <c r="C5" s="56">
        <v>4</v>
      </c>
      <c r="D5" s="54" t="s">
        <v>56</v>
      </c>
      <c r="E5" s="57">
        <v>116</v>
      </c>
      <c r="F5" s="54">
        <f>(E5*0.15)+E5</f>
        <v>133.4</v>
      </c>
      <c r="G5" s="58">
        <v>133.4</v>
      </c>
      <c r="H5" s="57">
        <v>61</v>
      </c>
      <c r="I5" s="59">
        <f>(G5+H5)</f>
        <v>194.4</v>
      </c>
      <c r="J5" s="58">
        <f>I5*N5</f>
        <v>194.4</v>
      </c>
      <c r="K5" s="59">
        <f>361+80</f>
        <v>441</v>
      </c>
      <c r="L5" s="59">
        <f>K5*N5</f>
        <v>441</v>
      </c>
      <c r="M5" s="60"/>
      <c r="N5" s="61">
        <v>1</v>
      </c>
      <c r="O5" s="62">
        <f>(2*$J5)+$L5</f>
        <v>829.8</v>
      </c>
      <c r="P5" s="62">
        <f t="shared" si="0"/>
        <v>1218.5999999999999</v>
      </c>
      <c r="R5" s="13"/>
    </row>
    <row r="6" spans="1:18" x14ac:dyDescent="0.2">
      <c r="A6" s="54" t="s">
        <v>74</v>
      </c>
      <c r="B6" s="63" t="s">
        <v>75</v>
      </c>
      <c r="C6" s="56">
        <v>5</v>
      </c>
      <c r="D6" s="54" t="s">
        <v>76</v>
      </c>
      <c r="E6" s="57">
        <v>111</v>
      </c>
      <c r="F6" s="54">
        <f>(E6*0.15)+E6</f>
        <v>127.65</v>
      </c>
      <c r="G6" s="58">
        <v>127.65</v>
      </c>
      <c r="H6" s="57">
        <v>61</v>
      </c>
      <c r="I6" s="59">
        <f>(G6+H6)</f>
        <v>188.65</v>
      </c>
      <c r="J6" s="58">
        <f>I6*N6</f>
        <v>188.65</v>
      </c>
      <c r="K6" s="59">
        <v>445</v>
      </c>
      <c r="L6" s="59">
        <f>K6*N6</f>
        <v>445</v>
      </c>
      <c r="M6" s="60"/>
      <c r="N6" s="61">
        <v>1</v>
      </c>
      <c r="O6" s="62">
        <f t="shared" ref="O6:O11" si="1">(2*$J6)+$L6</f>
        <v>822.3</v>
      </c>
      <c r="P6" s="62">
        <f>($C6*$J6)+$L6</f>
        <v>1388.25</v>
      </c>
    </row>
    <row r="7" spans="1:18" x14ac:dyDescent="0.2">
      <c r="A7" s="54" t="s">
        <v>57</v>
      </c>
      <c r="B7" s="64" t="s">
        <v>69</v>
      </c>
      <c r="C7" s="56"/>
      <c r="D7" s="54"/>
      <c r="E7" s="57"/>
      <c r="F7" s="62"/>
      <c r="G7" s="58"/>
      <c r="H7" s="57"/>
      <c r="I7" s="59"/>
      <c r="J7" s="58"/>
      <c r="K7" s="59"/>
      <c r="L7" s="59"/>
      <c r="M7" s="60"/>
      <c r="N7" s="61"/>
      <c r="O7" s="62"/>
      <c r="P7" s="62"/>
    </row>
    <row r="8" spans="1:18" s="77" customFormat="1" x14ac:dyDescent="0.2">
      <c r="A8" s="20" t="s">
        <v>89</v>
      </c>
      <c r="B8" s="19" t="s">
        <v>72</v>
      </c>
      <c r="C8" s="18">
        <v>5</v>
      </c>
      <c r="D8" s="78" t="s">
        <v>82</v>
      </c>
      <c r="E8" s="21">
        <v>96</v>
      </c>
      <c r="F8" s="20">
        <f>(E8*0.15)+E8</f>
        <v>110.4</v>
      </c>
      <c r="G8" s="23">
        <v>110.4</v>
      </c>
      <c r="H8" s="21">
        <v>55</v>
      </c>
      <c r="I8" s="29">
        <f>(G8+H8)</f>
        <v>165.4</v>
      </c>
      <c r="J8" s="23">
        <f>I8*N8</f>
        <v>165.4</v>
      </c>
      <c r="K8" s="29">
        <v>566</v>
      </c>
      <c r="L8" s="29">
        <f>K8*N8</f>
        <v>566</v>
      </c>
      <c r="M8" s="79"/>
      <c r="N8" s="22">
        <v>1</v>
      </c>
      <c r="O8" s="30">
        <f>(2*$J8)+$L8</f>
        <v>896.8</v>
      </c>
      <c r="P8" s="30">
        <f t="shared" si="0"/>
        <v>1393</v>
      </c>
    </row>
    <row r="9" spans="1:18" x14ac:dyDescent="0.2">
      <c r="A9" s="54" t="s">
        <v>85</v>
      </c>
      <c r="B9" s="64" t="s">
        <v>80</v>
      </c>
      <c r="C9" s="56">
        <v>6</v>
      </c>
      <c r="D9" s="65" t="s">
        <v>45</v>
      </c>
      <c r="E9" s="57">
        <v>124</v>
      </c>
      <c r="F9" s="62">
        <f t="shared" ref="F9" si="2">(E9*0.15)+E9</f>
        <v>142.6</v>
      </c>
      <c r="G9" s="59">
        <f t="shared" ref="G9" si="3">F9/1</f>
        <v>142.6</v>
      </c>
      <c r="H9" s="57">
        <v>61</v>
      </c>
      <c r="I9" s="59">
        <f t="shared" ref="I9" si="4">(G9+H9)</f>
        <v>203.6</v>
      </c>
      <c r="J9" s="58">
        <f>I9*N9</f>
        <v>203.6</v>
      </c>
      <c r="K9" s="59">
        <v>370</v>
      </c>
      <c r="L9" s="59">
        <f>K9*N9</f>
        <v>370</v>
      </c>
      <c r="M9" s="60"/>
      <c r="N9" s="67">
        <v>1</v>
      </c>
      <c r="O9" s="68">
        <f>(2*$J9)+$L9</f>
        <v>777.2</v>
      </c>
      <c r="P9" s="69">
        <f>($C9*$J9)+$L9</f>
        <v>1591.6</v>
      </c>
    </row>
    <row r="10" spans="1:18" x14ac:dyDescent="0.2">
      <c r="A10" s="54" t="s">
        <v>70</v>
      </c>
      <c r="B10" s="64" t="s">
        <v>71</v>
      </c>
      <c r="C10" s="56">
        <v>6</v>
      </c>
      <c r="D10" s="54" t="s">
        <v>81</v>
      </c>
      <c r="E10" s="57">
        <v>182</v>
      </c>
      <c r="F10" s="54">
        <f>(E10*0.15)+E10</f>
        <v>209.3</v>
      </c>
      <c r="G10" s="58">
        <v>209.3</v>
      </c>
      <c r="H10" s="57">
        <v>66</v>
      </c>
      <c r="I10" s="59">
        <f>(G10+H10)</f>
        <v>275.3</v>
      </c>
      <c r="J10" s="58">
        <f>I10*N10</f>
        <v>275.3</v>
      </c>
      <c r="K10" s="59">
        <v>542</v>
      </c>
      <c r="L10" s="59">
        <f>K10*N10</f>
        <v>542</v>
      </c>
      <c r="M10" s="60"/>
      <c r="N10" s="61">
        <v>1</v>
      </c>
      <c r="O10" s="62">
        <f t="shared" si="1"/>
        <v>1092.5999999999999</v>
      </c>
      <c r="P10" s="62">
        <f t="shared" si="0"/>
        <v>2193.8000000000002</v>
      </c>
    </row>
    <row r="11" spans="1:18" s="17" customFormat="1" x14ac:dyDescent="0.2">
      <c r="A11" s="54" t="s">
        <v>70</v>
      </c>
      <c r="B11" s="64" t="s">
        <v>90</v>
      </c>
      <c r="C11" s="56">
        <v>6</v>
      </c>
      <c r="D11" s="54" t="s">
        <v>91</v>
      </c>
      <c r="E11" s="57">
        <v>112</v>
      </c>
      <c r="F11" s="54">
        <f>(E11*0.15)+E11</f>
        <v>128.80000000000001</v>
      </c>
      <c r="G11" s="58">
        <v>209.3</v>
      </c>
      <c r="H11" s="57">
        <v>56</v>
      </c>
      <c r="I11" s="59">
        <f>(G11+H11)</f>
        <v>265.3</v>
      </c>
      <c r="J11" s="58">
        <f>I11*N11</f>
        <v>265.3</v>
      </c>
      <c r="K11" s="59">
        <v>380</v>
      </c>
      <c r="L11" s="59">
        <f>K11*N11</f>
        <v>380</v>
      </c>
      <c r="M11" s="70"/>
      <c r="N11" s="61">
        <v>1</v>
      </c>
      <c r="O11" s="62">
        <f t="shared" si="1"/>
        <v>910.6</v>
      </c>
      <c r="P11" s="62">
        <f t="shared" si="0"/>
        <v>1971.8000000000002</v>
      </c>
    </row>
    <row r="12" spans="1:18" x14ac:dyDescent="0.2">
      <c r="A12" s="54" t="s">
        <v>33</v>
      </c>
      <c r="B12" s="64" t="s">
        <v>77</v>
      </c>
      <c r="C12" s="56">
        <v>6</v>
      </c>
      <c r="D12" s="54" t="s">
        <v>73</v>
      </c>
      <c r="E12" s="57">
        <v>96</v>
      </c>
      <c r="F12" s="54">
        <f>(E12*0.15)+E12</f>
        <v>110.4</v>
      </c>
      <c r="G12" s="58">
        <v>146.05000000000001</v>
      </c>
      <c r="H12" s="57">
        <v>55</v>
      </c>
      <c r="I12" s="59">
        <f>(G12+H12)</f>
        <v>201.05</v>
      </c>
      <c r="J12" s="58">
        <f>I12*N12</f>
        <v>201.05</v>
      </c>
      <c r="K12" s="54">
        <v>405</v>
      </c>
      <c r="L12" s="59">
        <f>K12*N12</f>
        <v>405</v>
      </c>
      <c r="M12" s="60"/>
      <c r="N12" s="61">
        <v>1</v>
      </c>
      <c r="O12" s="62">
        <f>(2*$J12)+$L12</f>
        <v>807.1</v>
      </c>
      <c r="P12" s="62">
        <f>($C12*$J12)+$L12</f>
        <v>1611.3000000000002</v>
      </c>
    </row>
    <row r="13" spans="1:18" x14ac:dyDescent="0.2">
      <c r="A13" s="54" t="s">
        <v>55</v>
      </c>
      <c r="B13" s="64" t="s">
        <v>80</v>
      </c>
      <c r="C13" s="56">
        <v>6</v>
      </c>
      <c r="D13" s="54" t="s">
        <v>84</v>
      </c>
      <c r="E13" s="57"/>
      <c r="F13" s="54"/>
      <c r="G13" s="59"/>
      <c r="H13" s="57"/>
      <c r="I13" s="59"/>
      <c r="J13" s="58"/>
      <c r="K13" s="54"/>
      <c r="L13" s="62"/>
      <c r="M13" s="60"/>
      <c r="N13" s="61"/>
      <c r="O13" s="62">
        <v>400</v>
      </c>
      <c r="P13" s="62">
        <v>400</v>
      </c>
    </row>
    <row r="14" spans="1:18" x14ac:dyDescent="0.2">
      <c r="A14" s="54" t="s">
        <v>86</v>
      </c>
      <c r="B14" s="64" t="s">
        <v>87</v>
      </c>
      <c r="C14" s="56">
        <v>1</v>
      </c>
      <c r="D14" s="54" t="s">
        <v>88</v>
      </c>
      <c r="E14" s="57"/>
      <c r="F14" s="54"/>
      <c r="G14" s="59"/>
      <c r="H14" s="57"/>
      <c r="I14" s="59"/>
      <c r="J14" s="58"/>
      <c r="K14" s="54"/>
      <c r="L14" s="62"/>
      <c r="M14" s="60"/>
      <c r="N14" s="61"/>
      <c r="O14" s="62">
        <v>400</v>
      </c>
      <c r="P14" s="62">
        <v>400</v>
      </c>
    </row>
    <row r="15" spans="1:18" x14ac:dyDescent="0.2">
      <c r="A15" s="40" t="s">
        <v>92</v>
      </c>
      <c r="B15" s="41" t="s">
        <v>93</v>
      </c>
      <c r="C15" s="42">
        <v>5</v>
      </c>
      <c r="D15" s="41" t="s">
        <v>94</v>
      </c>
      <c r="E15" s="43">
        <v>112</v>
      </c>
      <c r="F15" s="40">
        <f t="shared" ref="F15:F16" si="5">(E15*0.15)+E15</f>
        <v>128.80000000000001</v>
      </c>
      <c r="G15" s="44">
        <f t="shared" ref="G15:G16" si="6">F15/1</f>
        <v>128.80000000000001</v>
      </c>
      <c r="H15" s="43">
        <v>64</v>
      </c>
      <c r="I15" s="45">
        <f t="shared" ref="I15:I16" si="7">(G15+H15)</f>
        <v>192.8</v>
      </c>
      <c r="J15" s="44">
        <f t="shared" ref="J15:J16" si="8">I15*N15</f>
        <v>173.52</v>
      </c>
      <c r="K15" s="45">
        <v>405</v>
      </c>
      <c r="L15" s="45">
        <f t="shared" ref="L15:L16" si="9">K15*N15</f>
        <v>364.5</v>
      </c>
      <c r="M15" s="45"/>
      <c r="N15" s="46">
        <v>0.9</v>
      </c>
      <c r="O15" s="47">
        <f t="shared" ref="O15:O17" si="10">(2*$J15)+$L15</f>
        <v>711.54</v>
      </c>
      <c r="P15" s="47">
        <f>($C15*$J15)+$L15</f>
        <v>1232.0999999999999</v>
      </c>
    </row>
    <row r="16" spans="1:18" x14ac:dyDescent="0.2">
      <c r="A16" s="40" t="s">
        <v>44</v>
      </c>
      <c r="B16" s="41" t="s">
        <v>95</v>
      </c>
      <c r="C16" s="42">
        <v>5</v>
      </c>
      <c r="D16" s="41" t="s">
        <v>96</v>
      </c>
      <c r="E16" s="43">
        <v>140</v>
      </c>
      <c r="F16" s="40">
        <f t="shared" si="5"/>
        <v>161</v>
      </c>
      <c r="G16" s="44">
        <f t="shared" si="6"/>
        <v>161</v>
      </c>
      <c r="H16" s="43">
        <v>64</v>
      </c>
      <c r="I16" s="45">
        <f t="shared" si="7"/>
        <v>225</v>
      </c>
      <c r="J16" s="44">
        <f t="shared" si="8"/>
        <v>191.25</v>
      </c>
      <c r="K16" s="45">
        <v>153</v>
      </c>
      <c r="L16" s="45">
        <f t="shared" si="9"/>
        <v>130.04999999999998</v>
      </c>
      <c r="M16" s="47" t="s">
        <v>97</v>
      </c>
      <c r="N16" s="46">
        <v>0.85</v>
      </c>
      <c r="O16" s="47">
        <f t="shared" si="10"/>
        <v>512.54999999999995</v>
      </c>
      <c r="P16" s="47">
        <f>($C16*$J16)+$L16</f>
        <v>1086.3</v>
      </c>
    </row>
    <row r="17" spans="1:17" x14ac:dyDescent="0.2">
      <c r="A17" s="40" t="s">
        <v>104</v>
      </c>
      <c r="B17" s="41" t="s">
        <v>103</v>
      </c>
      <c r="C17" s="42">
        <v>5</v>
      </c>
      <c r="D17" s="40" t="s">
        <v>94</v>
      </c>
      <c r="E17" s="43">
        <v>112</v>
      </c>
      <c r="F17" s="40">
        <f t="shared" ref="F17" si="11">(E17*0.15)+E17</f>
        <v>128.80000000000001</v>
      </c>
      <c r="G17" s="44">
        <f t="shared" ref="G17" si="12">F17/1</f>
        <v>128.80000000000001</v>
      </c>
      <c r="H17" s="43">
        <v>64</v>
      </c>
      <c r="I17" s="45">
        <f t="shared" ref="I17" si="13">(G17+H17)</f>
        <v>192.8</v>
      </c>
      <c r="J17" s="44">
        <f t="shared" ref="J17" si="14">I17*N17</f>
        <v>163.88</v>
      </c>
      <c r="K17" s="45">
        <v>405</v>
      </c>
      <c r="L17" s="45">
        <f t="shared" ref="L17" si="15">K17*N17</f>
        <v>344.25</v>
      </c>
      <c r="M17" s="45"/>
      <c r="N17" s="46">
        <v>0.85</v>
      </c>
      <c r="O17" s="47">
        <f t="shared" si="10"/>
        <v>672.01</v>
      </c>
      <c r="P17" s="47">
        <f>($C17*$J17)+$L17</f>
        <v>1163.6500000000001</v>
      </c>
    </row>
    <row r="18" spans="1:17" x14ac:dyDescent="0.2">
      <c r="A18" s="12" t="s">
        <v>23</v>
      </c>
      <c r="D18" s="2"/>
      <c r="E18" s="2"/>
      <c r="F18" s="2"/>
      <c r="G18" s="2"/>
      <c r="H18" s="2"/>
      <c r="I18" s="2"/>
      <c r="J18" s="2"/>
      <c r="K18" s="2"/>
      <c r="L18" s="29" t="s">
        <v>98</v>
      </c>
    </row>
    <row r="19" spans="1:17" x14ac:dyDescent="0.2">
      <c r="A19" s="32" t="s">
        <v>62</v>
      </c>
      <c r="B19" s="2"/>
      <c r="C19" s="2"/>
      <c r="D19" s="2"/>
      <c r="E19" s="2"/>
      <c r="F19" s="2"/>
      <c r="G19" s="2"/>
      <c r="H19" s="2"/>
      <c r="I19" s="2"/>
      <c r="J19" s="2"/>
      <c r="K19" s="2"/>
      <c r="L19" s="2"/>
      <c r="M19" s="2"/>
    </row>
    <row r="20" spans="1:17" x14ac:dyDescent="0.2">
      <c r="B20" s="2"/>
      <c r="C20" s="2"/>
      <c r="F20" s="9" t="s">
        <v>25</v>
      </c>
      <c r="G20" s="9" t="s">
        <v>27</v>
      </c>
      <c r="I20" s="4"/>
    </row>
    <row r="21" spans="1:17" x14ac:dyDescent="0.2">
      <c r="A21" s="3" t="s">
        <v>0</v>
      </c>
      <c r="B21" s="3" t="s">
        <v>1</v>
      </c>
      <c r="C21" s="9" t="s">
        <v>15</v>
      </c>
      <c r="D21" s="9" t="s">
        <v>16</v>
      </c>
      <c r="E21" t="s">
        <v>3</v>
      </c>
      <c r="F21" s="9" t="s">
        <v>26</v>
      </c>
      <c r="G21" s="9" t="s">
        <v>26</v>
      </c>
      <c r="I21" s="4" t="s">
        <v>17</v>
      </c>
      <c r="J21" s="4" t="s">
        <v>18</v>
      </c>
      <c r="K21" s="4" t="s">
        <v>19</v>
      </c>
      <c r="L21" s="4" t="s">
        <v>20</v>
      </c>
      <c r="N21" s="4" t="s">
        <v>21</v>
      </c>
      <c r="O21" s="4"/>
      <c r="P21" s="4"/>
      <c r="Q21" s="4"/>
    </row>
    <row r="22" spans="1:17" x14ac:dyDescent="0.2">
      <c r="A22" s="54" t="s">
        <v>31</v>
      </c>
      <c r="B22" s="55" t="s">
        <v>66</v>
      </c>
      <c r="C22" s="71">
        <v>5</v>
      </c>
      <c r="D22" s="56">
        <v>6</v>
      </c>
      <c r="E22" s="54" t="s">
        <v>14</v>
      </c>
      <c r="F22" s="72">
        <f t="shared" ref="F22:G25" si="16">O3</f>
        <v>877.9</v>
      </c>
      <c r="G22" s="72">
        <f t="shared" si="16"/>
        <v>1845.6999999999998</v>
      </c>
      <c r="H22" s="73"/>
      <c r="I22" s="73">
        <f>2*J3+L3</f>
        <v>877.9</v>
      </c>
      <c r="J22" s="73">
        <f>3*J3+L3</f>
        <v>1119.8499999999999</v>
      </c>
      <c r="K22" s="73">
        <f>4*J3+L3</f>
        <v>1361.8</v>
      </c>
      <c r="L22" s="73">
        <f>5*J3+L3</f>
        <v>1603.75</v>
      </c>
      <c r="M22" s="60"/>
      <c r="N22" s="73">
        <f>6*J3+L3</f>
        <v>1845.6999999999998</v>
      </c>
    </row>
    <row r="23" spans="1:17" x14ac:dyDescent="0.2">
      <c r="A23" s="54" t="s">
        <v>47</v>
      </c>
      <c r="B23" s="55" t="s">
        <v>68</v>
      </c>
      <c r="C23" s="71">
        <v>5</v>
      </c>
      <c r="D23" s="56">
        <v>6</v>
      </c>
      <c r="E23" s="54" t="s">
        <v>45</v>
      </c>
      <c r="F23" s="72">
        <f t="shared" si="16"/>
        <v>857.4</v>
      </c>
      <c r="G23" s="72">
        <f t="shared" si="16"/>
        <v>1828.1999999999998</v>
      </c>
      <c r="H23" s="70"/>
      <c r="I23" s="73">
        <f>2*J4+L4</f>
        <v>857.4</v>
      </c>
      <c r="J23" s="73">
        <f>3*J4+L4</f>
        <v>1100.0999999999999</v>
      </c>
      <c r="K23" s="73">
        <f>4*J4+L4</f>
        <v>1342.8</v>
      </c>
      <c r="L23" s="73">
        <f>5*J4+L4</f>
        <v>1585.5</v>
      </c>
      <c r="M23" s="60"/>
      <c r="N23" s="73">
        <f>6*J4+L4</f>
        <v>1828.1999999999998</v>
      </c>
    </row>
    <row r="24" spans="1:17" x14ac:dyDescent="0.2">
      <c r="A24" s="54" t="s">
        <v>32</v>
      </c>
      <c r="B24" s="63" t="s">
        <v>65</v>
      </c>
      <c r="C24" s="71">
        <v>3</v>
      </c>
      <c r="D24" s="56">
        <v>4</v>
      </c>
      <c r="E24" s="54" t="s">
        <v>56</v>
      </c>
      <c r="F24" s="72">
        <f t="shared" si="16"/>
        <v>829.8</v>
      </c>
      <c r="G24" s="72">
        <f t="shared" si="16"/>
        <v>1218.5999999999999</v>
      </c>
      <c r="H24" s="70"/>
      <c r="I24" s="73">
        <f>2*J5+L5</f>
        <v>829.8</v>
      </c>
      <c r="J24" s="73">
        <f>3*J5+L5</f>
        <v>1024.2</v>
      </c>
      <c r="K24" s="73">
        <f>4*J5+L5</f>
        <v>1218.5999999999999</v>
      </c>
      <c r="L24" s="73"/>
      <c r="M24" s="60"/>
      <c r="N24" s="73"/>
    </row>
    <row r="25" spans="1:17" x14ac:dyDescent="0.2">
      <c r="A25" s="54" t="s">
        <v>74</v>
      </c>
      <c r="B25" s="63" t="s">
        <v>75</v>
      </c>
      <c r="C25" s="71">
        <v>4</v>
      </c>
      <c r="D25" s="56">
        <v>5</v>
      </c>
      <c r="E25" s="54" t="s">
        <v>76</v>
      </c>
      <c r="F25" s="72">
        <f t="shared" si="16"/>
        <v>822.3</v>
      </c>
      <c r="G25" s="72">
        <f t="shared" si="16"/>
        <v>1388.25</v>
      </c>
      <c r="H25" s="73"/>
      <c r="I25" s="73">
        <f>2*J6+L6</f>
        <v>822.3</v>
      </c>
      <c r="J25" s="73">
        <f>3*J6+L6</f>
        <v>1010.95</v>
      </c>
      <c r="K25" s="73">
        <f>4*J6+L6</f>
        <v>1199.5999999999999</v>
      </c>
      <c r="L25" s="73">
        <f>5*J6+L6</f>
        <v>1388.25</v>
      </c>
      <c r="M25" s="60"/>
      <c r="N25" s="73"/>
      <c r="O25" s="28"/>
      <c r="P25" s="28"/>
      <c r="Q25" s="28"/>
    </row>
    <row r="26" spans="1:17" x14ac:dyDescent="0.2">
      <c r="A26" s="54" t="s">
        <v>57</v>
      </c>
      <c r="B26" s="64" t="s">
        <v>69</v>
      </c>
      <c r="C26" s="71"/>
      <c r="D26" s="56"/>
      <c r="E26" s="54"/>
      <c r="F26" s="72"/>
      <c r="G26" s="72"/>
      <c r="H26" s="70"/>
      <c r="I26" s="73"/>
      <c r="J26" s="73"/>
      <c r="K26" s="73"/>
      <c r="L26" s="73"/>
      <c r="M26" s="60"/>
      <c r="N26" s="73"/>
    </row>
    <row r="27" spans="1:17" x14ac:dyDescent="0.2">
      <c r="A27" s="54" t="s">
        <v>34</v>
      </c>
      <c r="B27" s="64" t="s">
        <v>72</v>
      </c>
      <c r="C27" s="71">
        <v>4</v>
      </c>
      <c r="D27" s="56">
        <v>5</v>
      </c>
      <c r="E27" s="65" t="s">
        <v>83</v>
      </c>
      <c r="F27" s="72">
        <f t="shared" ref="F27:G31" si="17">O8</f>
        <v>896.8</v>
      </c>
      <c r="G27" s="72">
        <f t="shared" si="17"/>
        <v>1393</v>
      </c>
      <c r="H27" s="70"/>
      <c r="I27" s="73">
        <f>2*J8+L8</f>
        <v>896.8</v>
      </c>
      <c r="J27" s="73">
        <f>3*J8+L8</f>
        <v>1062.2</v>
      </c>
      <c r="K27" s="73">
        <f>4*J8+L8</f>
        <v>1227.5999999999999</v>
      </c>
      <c r="L27" s="73">
        <f>5*J8+L8</f>
        <v>1393</v>
      </c>
      <c r="M27" s="60"/>
      <c r="N27" s="73"/>
    </row>
    <row r="28" spans="1:17" x14ac:dyDescent="0.2">
      <c r="A28" s="54" t="s">
        <v>85</v>
      </c>
      <c r="B28" s="64" t="s">
        <v>80</v>
      </c>
      <c r="C28" s="71">
        <v>5</v>
      </c>
      <c r="D28" s="56">
        <v>6</v>
      </c>
      <c r="E28" s="65" t="s">
        <v>45</v>
      </c>
      <c r="F28" s="72">
        <f t="shared" si="17"/>
        <v>777.2</v>
      </c>
      <c r="G28" s="72">
        <f t="shared" si="17"/>
        <v>1591.6</v>
      </c>
      <c r="H28" s="70"/>
      <c r="I28" s="73">
        <f>2*J9+L9</f>
        <v>777.2</v>
      </c>
      <c r="J28" s="73">
        <f>3*J9+L9</f>
        <v>980.8</v>
      </c>
      <c r="K28" s="73">
        <f>4*J9+L9</f>
        <v>1184.4000000000001</v>
      </c>
      <c r="L28" s="73">
        <f>5*J9+L9</f>
        <v>1388</v>
      </c>
      <c r="M28" s="60"/>
      <c r="N28" s="73">
        <f>6*I9+L9</f>
        <v>1591.6</v>
      </c>
    </row>
    <row r="29" spans="1:17" x14ac:dyDescent="0.2">
      <c r="A29" s="54" t="s">
        <v>70</v>
      </c>
      <c r="B29" s="64" t="s">
        <v>71</v>
      </c>
      <c r="C29" s="71">
        <v>5</v>
      </c>
      <c r="D29" s="56">
        <v>6</v>
      </c>
      <c r="E29" s="54" t="s">
        <v>79</v>
      </c>
      <c r="F29" s="72">
        <f t="shared" si="17"/>
        <v>1092.5999999999999</v>
      </c>
      <c r="G29" s="72">
        <f t="shared" si="17"/>
        <v>2193.8000000000002</v>
      </c>
      <c r="H29" s="70"/>
      <c r="I29" s="73">
        <f t="shared" ref="I29" si="18">2*J10+L10</f>
        <v>1092.5999999999999</v>
      </c>
      <c r="J29" s="73">
        <f t="shared" ref="J29" si="19">3*J10+L10</f>
        <v>1367.9</v>
      </c>
      <c r="K29" s="73">
        <f t="shared" ref="K29" si="20">4*J10+L10</f>
        <v>1643.2</v>
      </c>
      <c r="L29" s="73">
        <f>5*J10+L10</f>
        <v>1918.5</v>
      </c>
      <c r="M29" s="60"/>
      <c r="N29" s="73">
        <f>6*J10+L10</f>
        <v>2193.8000000000002</v>
      </c>
    </row>
    <row r="30" spans="1:17" s="17" customFormat="1" x14ac:dyDescent="0.2">
      <c r="A30" s="54" t="s">
        <v>70</v>
      </c>
      <c r="B30" s="64" t="s">
        <v>90</v>
      </c>
      <c r="C30" s="71">
        <v>5</v>
      </c>
      <c r="D30" s="56">
        <v>6</v>
      </c>
      <c r="E30" s="54" t="s">
        <v>91</v>
      </c>
      <c r="F30" s="72">
        <f t="shared" si="17"/>
        <v>910.6</v>
      </c>
      <c r="G30" s="72">
        <f t="shared" si="17"/>
        <v>1971.8000000000002</v>
      </c>
      <c r="H30" s="70"/>
      <c r="I30" s="73">
        <f t="shared" ref="I30" si="21">2*J11+L11</f>
        <v>910.6</v>
      </c>
      <c r="J30" s="73">
        <f t="shared" ref="J30" si="22">3*J11+L11</f>
        <v>1175.9000000000001</v>
      </c>
      <c r="K30" s="73">
        <f t="shared" ref="K30" si="23">4*J11+L11</f>
        <v>1441.2</v>
      </c>
      <c r="L30" s="73">
        <f>5*J11+L11</f>
        <v>1706.5</v>
      </c>
      <c r="M30" s="70"/>
      <c r="N30" s="73">
        <f>6*J11+L11</f>
        <v>1971.8000000000002</v>
      </c>
    </row>
    <row r="31" spans="1:17" x14ac:dyDescent="0.2">
      <c r="A31" s="54" t="s">
        <v>33</v>
      </c>
      <c r="B31" s="64" t="s">
        <v>77</v>
      </c>
      <c r="C31" s="71">
        <v>5</v>
      </c>
      <c r="D31" s="56">
        <v>6</v>
      </c>
      <c r="E31" s="54" t="s">
        <v>73</v>
      </c>
      <c r="F31" s="72">
        <f t="shared" si="17"/>
        <v>807.1</v>
      </c>
      <c r="G31" s="72">
        <f t="shared" si="17"/>
        <v>1611.3000000000002</v>
      </c>
      <c r="H31" s="70"/>
      <c r="I31" s="73">
        <f t="shared" ref="I31" si="24">2*J12+L12</f>
        <v>807.1</v>
      </c>
      <c r="J31" s="73">
        <f t="shared" ref="J31" si="25">3*J12+L12</f>
        <v>1008.1500000000001</v>
      </c>
      <c r="K31" s="73">
        <f t="shared" ref="K31" si="26">4*J12+L12</f>
        <v>1209.2</v>
      </c>
      <c r="L31" s="73">
        <f>5*J12+L12</f>
        <v>1410.25</v>
      </c>
      <c r="M31" s="60"/>
      <c r="N31" s="73">
        <f>6*J12+L12</f>
        <v>1611.3000000000002</v>
      </c>
    </row>
    <row r="32" spans="1:17" x14ac:dyDescent="0.2">
      <c r="A32" s="54" t="s">
        <v>55</v>
      </c>
      <c r="B32" s="64" t="s">
        <v>80</v>
      </c>
      <c r="C32" s="56">
        <v>5</v>
      </c>
      <c r="D32" s="74">
        <v>6</v>
      </c>
      <c r="E32" s="54" t="s">
        <v>84</v>
      </c>
      <c r="F32" s="72">
        <v>400</v>
      </c>
      <c r="G32" s="72">
        <v>400</v>
      </c>
      <c r="H32" s="57"/>
      <c r="I32" s="73"/>
      <c r="J32" s="73"/>
      <c r="K32" s="73"/>
      <c r="L32" s="73"/>
      <c r="M32" s="73"/>
      <c r="N32" s="60"/>
    </row>
    <row r="33" spans="1:14" x14ac:dyDescent="0.2">
      <c r="A33" s="54" t="s">
        <v>86</v>
      </c>
      <c r="B33" s="64" t="s">
        <v>87</v>
      </c>
      <c r="C33" s="71">
        <v>2</v>
      </c>
      <c r="D33" s="56">
        <v>3</v>
      </c>
      <c r="E33" s="54" t="s">
        <v>88</v>
      </c>
      <c r="F33" s="72">
        <v>400</v>
      </c>
      <c r="G33" s="72">
        <v>400</v>
      </c>
      <c r="H33" s="57"/>
      <c r="I33" s="73"/>
      <c r="J33" s="73"/>
      <c r="K33" s="73"/>
      <c r="L33" s="73"/>
      <c r="M33" s="73"/>
      <c r="N33" s="60"/>
    </row>
    <row r="34" spans="1:14" x14ac:dyDescent="0.2">
      <c r="A34" s="40" t="s">
        <v>92</v>
      </c>
      <c r="B34" s="41" t="s">
        <v>93</v>
      </c>
      <c r="C34" s="42">
        <v>4</v>
      </c>
      <c r="D34" s="42">
        <v>5</v>
      </c>
      <c r="E34" s="41" t="s">
        <v>94</v>
      </c>
      <c r="F34" s="48">
        <f t="shared" ref="F34:G36" si="27">O15</f>
        <v>711.54</v>
      </c>
      <c r="G34" s="48">
        <f t="shared" si="27"/>
        <v>1232.0999999999999</v>
      </c>
      <c r="H34" s="49"/>
      <c r="I34" s="50">
        <f t="shared" ref="I34:I35" si="28">2*J15+L15</f>
        <v>711.54</v>
      </c>
      <c r="J34" s="50">
        <f t="shared" ref="J34:J35" si="29">3*J15+L15</f>
        <v>885.06000000000006</v>
      </c>
      <c r="K34" s="50">
        <f t="shared" ref="K34:K35" si="30">4*J15+L15</f>
        <v>1058.58</v>
      </c>
      <c r="L34" s="50">
        <f>5*J15+L15</f>
        <v>1232.0999999999999</v>
      </c>
      <c r="M34" s="28"/>
    </row>
    <row r="35" spans="1:14" x14ac:dyDescent="0.2">
      <c r="A35" s="40" t="s">
        <v>44</v>
      </c>
      <c r="B35" s="41" t="s">
        <v>95</v>
      </c>
      <c r="C35" s="42">
        <v>4</v>
      </c>
      <c r="D35" s="42">
        <v>5</v>
      </c>
      <c r="E35" s="41" t="s">
        <v>96</v>
      </c>
      <c r="F35" s="52">
        <f t="shared" si="27"/>
        <v>512.54999999999995</v>
      </c>
      <c r="G35" s="52">
        <f t="shared" si="27"/>
        <v>1086.3</v>
      </c>
      <c r="H35" s="52"/>
      <c r="I35" s="50">
        <f t="shared" si="28"/>
        <v>512.54999999999995</v>
      </c>
      <c r="J35" s="50">
        <f t="shared" si="29"/>
        <v>703.8</v>
      </c>
      <c r="K35" s="50">
        <f t="shared" si="30"/>
        <v>895.05</v>
      </c>
      <c r="L35" s="50">
        <f>5*J16+L16</f>
        <v>1086.3</v>
      </c>
    </row>
    <row r="36" spans="1:14" x14ac:dyDescent="0.2">
      <c r="A36" s="40" t="s">
        <v>104</v>
      </c>
      <c r="B36" s="41" t="s">
        <v>103</v>
      </c>
      <c r="C36" s="42">
        <v>4</v>
      </c>
      <c r="D36" s="42">
        <v>5</v>
      </c>
      <c r="E36" s="40" t="s">
        <v>94</v>
      </c>
      <c r="F36" s="52">
        <f t="shared" si="27"/>
        <v>672.01</v>
      </c>
      <c r="G36" s="52">
        <f t="shared" si="27"/>
        <v>1163.6500000000001</v>
      </c>
      <c r="H36" s="52"/>
      <c r="I36" s="50">
        <f t="shared" ref="I36" si="31">2*J17+L17</f>
        <v>672.01</v>
      </c>
      <c r="J36" s="50">
        <f t="shared" ref="J36" si="32">3*J17+L17</f>
        <v>835.89</v>
      </c>
      <c r="K36" s="50">
        <f t="shared" ref="K36" si="33">4*J17+L17</f>
        <v>999.77</v>
      </c>
      <c r="L36" s="50">
        <f>5*J17+L17</f>
        <v>1163.6500000000001</v>
      </c>
    </row>
  </sheetData>
  <phoneticPr fontId="12" type="noConversion"/>
  <printOptions gridLines="1"/>
  <pageMargins left="0.25" right="0.25" top="0.75" bottom="0.75" header="0.3" footer="0.3"/>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Jr &amp; Sr Adjusted</vt:lpstr>
      <vt:lpstr>Coach </vt:lpstr>
      <vt:lpstr>Officials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Microsoft Office User</cp:lastModifiedBy>
  <cp:lastPrinted>2021-04-26T16:11:14Z</cp:lastPrinted>
  <dcterms:created xsi:type="dcterms:W3CDTF">2010-01-04T20:16:12Z</dcterms:created>
  <dcterms:modified xsi:type="dcterms:W3CDTF">2021-11-08T14:38:08Z</dcterms:modified>
</cp:coreProperties>
</file>