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3803c090aef45f/Documents/Gulf Swimming/"/>
    </mc:Choice>
  </mc:AlternateContent>
  <xr:revisionPtr revIDLastSave="2" documentId="8_{606644A1-302B-45FC-9141-854DBA83BD15}" xr6:coauthVersionLast="47" xr6:coauthVersionMax="47" xr10:uidLastSave="{9806AAA4-456A-4922-955B-5E8AD375D766}"/>
  <bookViews>
    <workbookView xWindow="-98" yWindow="-98" windowWidth="22695" windowHeight="14595" xr2:uid="{00000000-000D-0000-FFFF-FFFF00000000}"/>
  </bookViews>
  <sheets>
    <sheet name="Officials" sheetId="4" r:id="rId1"/>
  </sheets>
  <calcPr calcId="191029"/>
</workbook>
</file>

<file path=xl/calcChain.xml><?xml version="1.0" encoding="utf-8"?>
<calcChain xmlns="http://schemas.openxmlformats.org/spreadsheetml/2006/main">
  <c r="P9" i="4" l="1"/>
  <c r="L24" i="4"/>
  <c r="F9" i="4"/>
  <c r="F10" i="4"/>
  <c r="F5" i="4"/>
  <c r="G5" i="4" s="1"/>
  <c r="F4" i="4"/>
  <c r="G4" i="4" s="1"/>
  <c r="G3" i="4"/>
  <c r="F3" i="4"/>
  <c r="F7" i="4"/>
  <c r="G7" i="4" s="1"/>
  <c r="L13" i="4"/>
  <c r="O13" i="4"/>
  <c r="P13" i="4"/>
  <c r="P6" i="4"/>
  <c r="O6" i="4"/>
  <c r="J6" i="4"/>
  <c r="I6" i="4"/>
  <c r="L9" i="4" l="1"/>
  <c r="L10" i="4"/>
  <c r="G9" i="4"/>
  <c r="I9" i="4" s="1"/>
  <c r="J9" i="4" s="1"/>
  <c r="G10" i="4"/>
  <c r="I10" i="4" s="1"/>
  <c r="J10" i="4" s="1"/>
  <c r="O10" i="4" s="1"/>
  <c r="L6" i="4"/>
  <c r="F6" i="4"/>
  <c r="G6" i="4" s="1"/>
  <c r="G8" i="4" l="1"/>
  <c r="F8" i="4"/>
  <c r="I21" i="4" l="1"/>
  <c r="J21" i="4"/>
  <c r="K21" i="4"/>
  <c r="F21" i="4"/>
  <c r="G21" i="4"/>
  <c r="L5" i="4"/>
  <c r="L7" i="4"/>
  <c r="L8" i="4"/>
  <c r="L11" i="4"/>
  <c r="L12" i="4"/>
  <c r="L3" i="4"/>
  <c r="I3" i="4"/>
  <c r="J3" i="4" s="1"/>
  <c r="I5" i="4"/>
  <c r="J5" i="4" s="1"/>
  <c r="I7" i="4"/>
  <c r="J7" i="4" s="1"/>
  <c r="L20" i="4" l="1"/>
  <c r="I8" i="4"/>
  <c r="J8" i="4" s="1"/>
  <c r="N23" i="4" s="1"/>
  <c r="I4" i="4"/>
  <c r="J4" i="4" s="1"/>
  <c r="L19" i="4" s="1"/>
  <c r="I22" i="4"/>
  <c r="J22" i="4"/>
  <c r="L22" i="4"/>
  <c r="K22" i="4"/>
  <c r="P7" i="4"/>
  <c r="G22" i="4" s="1"/>
  <c r="O7" i="4"/>
  <c r="F22" i="4" s="1"/>
  <c r="P3" i="4"/>
  <c r="O3" i="4"/>
  <c r="P8" i="4" l="1"/>
  <c r="G23" i="4" s="1"/>
  <c r="L23" i="4"/>
  <c r="K23" i="4"/>
  <c r="O11" i="4"/>
  <c r="F26" i="4" s="1"/>
  <c r="J26" i="4"/>
  <c r="K26" i="4"/>
  <c r="I26" i="4"/>
  <c r="L26" i="4"/>
  <c r="J19" i="4"/>
  <c r="J27" i="4"/>
  <c r="K27" i="4"/>
  <c r="L27" i="4"/>
  <c r="I27" i="4"/>
  <c r="J23" i="4"/>
  <c r="P11" i="4"/>
  <c r="G26" i="4" s="1"/>
  <c r="I19" i="4"/>
  <c r="O8" i="4"/>
  <c r="F23" i="4" s="1"/>
  <c r="P4" i="4"/>
  <c r="G19" i="4" s="1"/>
  <c r="O4" i="4"/>
  <c r="F19" i="4" s="1"/>
  <c r="I23" i="4"/>
  <c r="O12" i="4"/>
  <c r="F27" i="4" s="1"/>
  <c r="P12" i="4"/>
  <c r="G27" i="4" s="1"/>
  <c r="K19" i="4"/>
  <c r="J18" i="4"/>
  <c r="L18" i="4" l="1"/>
  <c r="K18" i="4"/>
  <c r="I18" i="4"/>
  <c r="G18" i="4" l="1"/>
  <c r="F18" i="4"/>
  <c r="P5" i="4" l="1"/>
  <c r="G20" i="4" s="1"/>
  <c r="K20" i="4"/>
  <c r="J20" i="4"/>
  <c r="I20" i="4"/>
  <c r="O5" i="4"/>
  <c r="F20" i="4" s="1"/>
  <c r="G24" i="4"/>
  <c r="F25" i="4"/>
  <c r="J25" i="4"/>
  <c r="P10" i="4"/>
  <c r="G25" i="4" s="1"/>
  <c r="K25" i="4"/>
  <c r="I25" i="4" l="1"/>
  <c r="L25" i="4"/>
  <c r="N25" i="4"/>
  <c r="F24" i="4"/>
  <c r="K24" i="4"/>
  <c r="J24" i="4" l="1"/>
  <c r="I24" i="4"/>
</calcChain>
</file>

<file path=xl/sharedStrings.xml><?xml version="1.0" encoding="utf-8"?>
<sst xmlns="http://schemas.openxmlformats.org/spreadsheetml/2006/main" count="94" uniqueCount="55">
  <si>
    <t>MEETS</t>
  </si>
  <si>
    <t>DATES</t>
  </si>
  <si>
    <t>TOTAL NIGHTS</t>
  </si>
  <si>
    <t>LOCATION</t>
  </si>
  <si>
    <t>LODGING</t>
  </si>
  <si>
    <t>ADD TAX</t>
  </si>
  <si>
    <t>M&amp;I</t>
  </si>
  <si>
    <t>DAILY TOTAL</t>
  </si>
  <si>
    <t>NET DAILY TOTAL</t>
  </si>
  <si>
    <t>NET AIRFARE</t>
  </si>
  <si>
    <t xml:space="preserve">% </t>
  </si>
  <si>
    <t>MIN TOTAL</t>
  </si>
  <si>
    <t>MAX TOTAL</t>
  </si>
  <si>
    <t>TOTAL DAYS</t>
  </si>
  <si>
    <t>NIGHTS</t>
  </si>
  <si>
    <t>2 nights</t>
  </si>
  <si>
    <t>3 nights</t>
  </si>
  <si>
    <t>4 nights</t>
  </si>
  <si>
    <t>5 nights</t>
  </si>
  <si>
    <t>6 nights</t>
  </si>
  <si>
    <t>REIMBURSEMENTS</t>
  </si>
  <si>
    <r>
      <t>AIRFARE</t>
    </r>
    <r>
      <rPr>
        <b/>
        <sz val="10"/>
        <rFont val="Calibri"/>
        <family val="2"/>
      </rPr>
      <t>*</t>
    </r>
  </si>
  <si>
    <t>MIN</t>
  </si>
  <si>
    <t>TOTAL</t>
  </si>
  <si>
    <t>MAX</t>
  </si>
  <si>
    <t>Open Water Nat</t>
  </si>
  <si>
    <t>Irvine, CA</t>
  </si>
  <si>
    <t>Phillips 66 Nat. Championship</t>
  </si>
  <si>
    <t>Jr National Championships</t>
  </si>
  <si>
    <t>12/7-10/2022</t>
  </si>
  <si>
    <t xml:space="preserve">SC (Winter) US Open </t>
  </si>
  <si>
    <t xml:space="preserve">SC (Winter) Juniors  West </t>
  </si>
  <si>
    <t>Pro Swim Series</t>
  </si>
  <si>
    <t>Mission Viejo, CA</t>
  </si>
  <si>
    <t>SINGLE</t>
  </si>
  <si>
    <t>NOTE: Reimbursement cannot exceed amount expended on Lodging and Airfare/mileage and Meals and Incidentals rate.</t>
  </si>
  <si>
    <t>1/11-14/2023</t>
  </si>
  <si>
    <t>Knoxville, TN</t>
  </si>
  <si>
    <t>3/1-4/2023</t>
  </si>
  <si>
    <t>Ft Lauderdale, FL</t>
  </si>
  <si>
    <t>4/12-15/2023</t>
  </si>
  <si>
    <t>Westmont, IL</t>
  </si>
  <si>
    <t>4/21-23/2023</t>
  </si>
  <si>
    <t>Sarasota, FL</t>
  </si>
  <si>
    <t>5/17-20/2023</t>
  </si>
  <si>
    <t>7/27-7/1/2023</t>
  </si>
  <si>
    <t>Indianapolis, IN</t>
  </si>
  <si>
    <t>7/26-29/2023</t>
  </si>
  <si>
    <t>11/29-12/2/2023</t>
  </si>
  <si>
    <t>12/7-10/2023</t>
  </si>
  <si>
    <t>SC (Winter) Juniors  East</t>
  </si>
  <si>
    <t>7/31-8/4/2023</t>
  </si>
  <si>
    <t>OFFICIALS REIMBURSEMENT FOR NATIONAL MEETS FROM 1/1/2023 TO 12/31/2023</t>
  </si>
  <si>
    <t>OFFICIAL REIMBURSEMENT FOR NATIONAL MEETS FROM 1/1/2023 TO 12/31/2023</t>
  </si>
  <si>
    <t xml:space="preserve">Revised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</si>
</sst>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"/>
    <numFmt numFmtId="165" formatCode="&quot;$&quot;#,##0"/>
    <numFmt numFmtId="166" formatCode="m/d;@"/>
    <numFmt numFmtId="167" formatCode="m/d/yy;@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64" fontId="0" fillId="0" borderId="0"/>
  </cellStyleXfs>
  <cellXfs count="29">
    <xf numFmtId="164" fontId="0" fillId="0" borderId="0" xfId="0"/>
    <xf numFmtId="164" fontId="1" fillId="0" borderId="0" xfId="0" applyFont="1" applyAlignment="1">
      <alignment horizontal="centerContinuous"/>
    </xf>
    <xf numFmtId="164" fontId="0" fillId="0" borderId="0" xfId="0" applyAlignment="1">
      <alignment horizontal="centerContinuous"/>
    </xf>
    <xf numFmtId="164" fontId="1" fillId="0" borderId="0" xfId="0" applyFont="1" applyAlignment="1">
      <alignment horizontal="center" wrapText="1"/>
    </xf>
    <xf numFmtId="164" fontId="2" fillId="0" borderId="0" xfId="0" applyFont="1"/>
    <xf numFmtId="164" fontId="4" fillId="0" borderId="0" xfId="0" applyFont="1"/>
    <xf numFmtId="4" fontId="0" fillId="0" borderId="0" xfId="0" applyNumberFormat="1"/>
    <xf numFmtId="3" fontId="5" fillId="0" borderId="0" xfId="0" applyNumberFormat="1" applyFont="1" applyAlignment="1">
      <alignment horizontal="center"/>
    </xf>
    <xf numFmtId="166" fontId="5" fillId="0" borderId="0" xfId="0" quotePrefix="1" applyNumberFormat="1" applyFont="1" applyAlignment="1">
      <alignment horizontal="left"/>
    </xf>
    <xf numFmtId="164" fontId="5" fillId="0" borderId="0" xfId="0" applyFont="1"/>
    <xf numFmtId="164" fontId="5" fillId="0" borderId="0" xfId="0" applyFont="1" applyAlignment="1">
      <alignment horizontal="center"/>
    </xf>
    <xf numFmtId="2" fontId="5" fillId="0" borderId="0" xfId="0" applyNumberFormat="1" applyFont="1"/>
    <xf numFmtId="1" fontId="5" fillId="0" borderId="0" xfId="0" applyNumberFormat="1" applyFont="1"/>
    <xf numFmtId="3" fontId="0" fillId="0" borderId="0" xfId="0" applyNumberFormat="1" applyAlignment="1">
      <alignment horizontal="center"/>
    </xf>
    <xf numFmtId="165" fontId="0" fillId="0" borderId="0" xfId="0" applyNumberFormat="1"/>
    <xf numFmtId="165" fontId="5" fillId="0" borderId="0" xfId="0" applyNumberFormat="1" applyFont="1"/>
    <xf numFmtId="0" fontId="1" fillId="0" borderId="0" xfId="0" applyNumberFormat="1" applyFont="1" applyAlignment="1">
      <alignment horizontal="centerContinuous" vertical="top"/>
    </xf>
    <xf numFmtId="164" fontId="7" fillId="0" borderId="0" xfId="0" applyFont="1" applyAlignment="1">
      <alignment horizontal="centerContinuous"/>
    </xf>
    <xf numFmtId="167" fontId="5" fillId="0" borderId="0" xfId="0" quotePrefix="1" applyNumberFormat="1" applyFont="1" applyAlignment="1">
      <alignment horizontal="left"/>
    </xf>
    <xf numFmtId="164" fontId="0" fillId="0" borderId="0" xfId="0" applyFont="1"/>
    <xf numFmtId="165" fontId="5" fillId="0" borderId="0" xfId="0" applyNumberFormat="1" applyFont="1" applyAlignment="1">
      <alignment horizontal="left" indent="4"/>
    </xf>
    <xf numFmtId="167" fontId="5" fillId="0" borderId="0" xfId="0" applyNumberFormat="1" applyFont="1"/>
    <xf numFmtId="3" fontId="5" fillId="0" borderId="0" xfId="0" applyNumberFormat="1" applyFont="1" applyAlignment="1">
      <alignment horizontal="left" vertical="center"/>
    </xf>
    <xf numFmtId="165" fontId="8" fillId="0" borderId="0" xfId="0" applyNumberFormat="1" applyFont="1"/>
    <xf numFmtId="164" fontId="0" fillId="0" borderId="0" xfId="0" applyFont="1" applyAlignment="1">
      <alignment horizontal="centerContinuous"/>
    </xf>
    <xf numFmtId="164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65" fontId="0" fillId="0" borderId="0" xfId="0" applyNumberFormat="1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1"/>
  <sheetViews>
    <sheetView tabSelected="1" workbookViewId="0">
      <selection activeCell="P16" sqref="P16"/>
    </sheetView>
  </sheetViews>
  <sheetFormatPr defaultRowHeight="14.25" x14ac:dyDescent="0.45"/>
  <cols>
    <col min="1" max="1" width="39.796875" customWidth="1"/>
    <col min="2" max="2" width="14.59765625" bestFit="1" customWidth="1"/>
    <col min="4" max="4" width="17.796875" bestFit="1" customWidth="1"/>
    <col min="5" max="5" width="14.46484375" customWidth="1"/>
    <col min="11" max="11" width="10.9296875" customWidth="1"/>
    <col min="13" max="13" width="1.6640625" bestFit="1" customWidth="1"/>
  </cols>
  <sheetData>
    <row r="1" spans="1:18" x14ac:dyDescent="0.45">
      <c r="A1" s="1" t="s">
        <v>52</v>
      </c>
      <c r="B1" s="2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17" t="s">
        <v>54</v>
      </c>
    </row>
    <row r="2" spans="1:18" ht="39.75" x14ac:dyDescent="0.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34</v>
      </c>
      <c r="H2" s="3" t="s">
        <v>6</v>
      </c>
      <c r="I2" s="3" t="s">
        <v>7</v>
      </c>
      <c r="J2" s="3" t="s">
        <v>8</v>
      </c>
      <c r="K2" s="3" t="s">
        <v>21</v>
      </c>
      <c r="L2" s="3" t="s">
        <v>9</v>
      </c>
      <c r="N2" s="3" t="s">
        <v>10</v>
      </c>
      <c r="O2" s="3" t="s">
        <v>11</v>
      </c>
      <c r="P2" s="3" t="s">
        <v>12</v>
      </c>
    </row>
    <row r="3" spans="1:18" x14ac:dyDescent="0.45">
      <c r="A3" s="9" t="s">
        <v>32</v>
      </c>
      <c r="B3" s="18" t="s">
        <v>36</v>
      </c>
      <c r="C3" s="7">
        <v>5</v>
      </c>
      <c r="D3" s="9" t="s">
        <v>37</v>
      </c>
      <c r="E3" s="10">
        <v>103</v>
      </c>
      <c r="F3" s="28">
        <f t="shared" ref="F3:F5" si="0">(E3*0.15)+E3</f>
        <v>118.45</v>
      </c>
      <c r="G3" s="15">
        <f t="shared" ref="G3:G5" si="1">F3</f>
        <v>118.45</v>
      </c>
      <c r="H3" s="10">
        <v>64</v>
      </c>
      <c r="I3" s="15">
        <f t="shared" ref="I3:I8" si="2">(G3+H3)</f>
        <v>182.45</v>
      </c>
      <c r="J3" s="12">
        <f t="shared" ref="J3:J10" si="3">I3*N3</f>
        <v>155.08249999999998</v>
      </c>
      <c r="K3" s="15">
        <v>392</v>
      </c>
      <c r="L3" s="15">
        <f>K3*N3</f>
        <v>333.2</v>
      </c>
      <c r="M3" s="19"/>
      <c r="N3" s="11">
        <v>0.85</v>
      </c>
      <c r="O3" s="9">
        <f t="shared" ref="O3:O4" si="4">(2*$J3)+$L3</f>
        <v>643.36500000000001</v>
      </c>
      <c r="P3" s="9">
        <f t="shared" ref="P3:P4" si="5">($C3*$J3)+$L3</f>
        <v>1108.6125</v>
      </c>
    </row>
    <row r="4" spans="1:18" x14ac:dyDescent="0.45">
      <c r="A4" s="9" t="s">
        <v>32</v>
      </c>
      <c r="B4" s="18" t="s">
        <v>38</v>
      </c>
      <c r="C4" s="7">
        <v>5</v>
      </c>
      <c r="D4" s="9" t="s">
        <v>39</v>
      </c>
      <c r="E4" s="10">
        <v>221</v>
      </c>
      <c r="F4" s="28">
        <f t="shared" si="0"/>
        <v>254.15</v>
      </c>
      <c r="G4" s="15">
        <f t="shared" si="1"/>
        <v>254.15</v>
      </c>
      <c r="H4" s="10">
        <v>69</v>
      </c>
      <c r="I4" s="15">
        <f t="shared" si="2"/>
        <v>323.14999999999998</v>
      </c>
      <c r="J4" s="12">
        <f t="shared" si="3"/>
        <v>274.67749999999995</v>
      </c>
      <c r="K4" s="20">
        <v>244</v>
      </c>
      <c r="L4" s="15">
        <v>199</v>
      </c>
      <c r="M4" s="19"/>
      <c r="N4" s="11">
        <v>0.85</v>
      </c>
      <c r="O4" s="9">
        <f t="shared" si="4"/>
        <v>748.3549999999999</v>
      </c>
      <c r="P4" s="9">
        <f t="shared" si="5"/>
        <v>1572.3874999999998</v>
      </c>
    </row>
    <row r="5" spans="1:18" x14ac:dyDescent="0.45">
      <c r="A5" s="9" t="s">
        <v>32</v>
      </c>
      <c r="B5" s="21" t="s">
        <v>40</v>
      </c>
      <c r="C5" s="7">
        <v>5</v>
      </c>
      <c r="D5" s="9" t="s">
        <v>41</v>
      </c>
      <c r="E5" s="10">
        <v>114</v>
      </c>
      <c r="F5" s="28">
        <f t="shared" si="0"/>
        <v>131.1</v>
      </c>
      <c r="G5" s="15">
        <f t="shared" si="1"/>
        <v>131.1</v>
      </c>
      <c r="H5" s="10">
        <v>64</v>
      </c>
      <c r="I5" s="15">
        <f>(G5+H5)</f>
        <v>195.1</v>
      </c>
      <c r="J5" s="12">
        <f>I5*N5</f>
        <v>165.83499999999998</v>
      </c>
      <c r="K5" s="15">
        <v>486</v>
      </c>
      <c r="L5" s="15">
        <f>K5*N5</f>
        <v>413.09999999999997</v>
      </c>
      <c r="M5" s="19"/>
      <c r="N5" s="11">
        <v>0.85</v>
      </c>
      <c r="O5" s="9">
        <f>(2*$J5)+$L5</f>
        <v>744.77</v>
      </c>
      <c r="P5" s="9">
        <f>($C5*$J5)+$L5</f>
        <v>1242.2749999999999</v>
      </c>
      <c r="R5" s="6"/>
    </row>
    <row r="6" spans="1:18" x14ac:dyDescent="0.45">
      <c r="A6" s="9" t="s">
        <v>25</v>
      </c>
      <c r="B6" t="s">
        <v>42</v>
      </c>
      <c r="C6" s="7">
        <v>4</v>
      </c>
      <c r="D6" s="9" t="s">
        <v>43</v>
      </c>
      <c r="E6" s="10">
        <v>197</v>
      </c>
      <c r="F6" s="28">
        <f t="shared" ref="F6" si="6">(E6*0.15)+E6</f>
        <v>226.55</v>
      </c>
      <c r="G6" s="15">
        <f>F6</f>
        <v>226.55</v>
      </c>
      <c r="H6" s="10">
        <v>69</v>
      </c>
      <c r="I6" s="15">
        <f>(G6+H6)</f>
        <v>295.55</v>
      </c>
      <c r="J6" s="12">
        <f>I6*N6</f>
        <v>265.995</v>
      </c>
      <c r="K6">
        <v>526</v>
      </c>
      <c r="L6" s="15">
        <f>K6*N6</f>
        <v>473.40000000000003</v>
      </c>
      <c r="N6" s="6">
        <v>0.9</v>
      </c>
      <c r="O6" s="9">
        <f>(2*$J6)+$L6</f>
        <v>1005.3900000000001</v>
      </c>
      <c r="P6" s="9">
        <f>($C6*$J6)+$L6</f>
        <v>1537.38</v>
      </c>
    </row>
    <row r="7" spans="1:18" x14ac:dyDescent="0.45">
      <c r="A7" s="9" t="s">
        <v>32</v>
      </c>
      <c r="B7" s="21" t="s">
        <v>44</v>
      </c>
      <c r="C7" s="7">
        <v>5</v>
      </c>
      <c r="D7" s="22" t="s">
        <v>33</v>
      </c>
      <c r="E7" s="10">
        <v>182</v>
      </c>
      <c r="F7" s="28">
        <f t="shared" ref="F7" si="7">(E7*0.15)+E7</f>
        <v>209.3</v>
      </c>
      <c r="G7" s="15">
        <f>F7</f>
        <v>209.3</v>
      </c>
      <c r="H7" s="10">
        <v>74</v>
      </c>
      <c r="I7" s="15">
        <f t="shared" si="2"/>
        <v>283.3</v>
      </c>
      <c r="J7" s="12">
        <f t="shared" si="3"/>
        <v>240.80500000000001</v>
      </c>
      <c r="K7" s="15">
        <v>589</v>
      </c>
      <c r="L7" s="15">
        <f t="shared" ref="L7:L12" si="8">K7*N7</f>
        <v>500.65</v>
      </c>
      <c r="M7" s="19"/>
      <c r="N7" s="11">
        <v>0.85</v>
      </c>
      <c r="O7" s="9">
        <f t="shared" ref="O7:O13" si="9">(2*$J7)+$L7</f>
        <v>982.26</v>
      </c>
      <c r="P7" s="9">
        <f t="shared" ref="P7:P13" si="10">($C7*$J7)+$L7</f>
        <v>1704.6750000000002</v>
      </c>
    </row>
    <row r="8" spans="1:18" x14ac:dyDescent="0.45">
      <c r="A8" s="9" t="s">
        <v>27</v>
      </c>
      <c r="B8" s="8" t="s">
        <v>45</v>
      </c>
      <c r="C8" s="7">
        <v>6</v>
      </c>
      <c r="D8" s="9" t="s">
        <v>46</v>
      </c>
      <c r="E8" s="10">
        <v>127</v>
      </c>
      <c r="F8" s="28">
        <f t="shared" ref="F8:F10" si="11">(E8*0.15)+E8</f>
        <v>146.05000000000001</v>
      </c>
      <c r="G8" s="12">
        <f>F8</f>
        <v>146.05000000000001</v>
      </c>
      <c r="H8" s="10">
        <v>69</v>
      </c>
      <c r="I8" s="15">
        <f t="shared" si="2"/>
        <v>215.05</v>
      </c>
      <c r="J8" s="12">
        <f t="shared" si="3"/>
        <v>193.54500000000002</v>
      </c>
      <c r="K8" s="23">
        <v>587</v>
      </c>
      <c r="L8" s="15">
        <f t="shared" si="8"/>
        <v>528.30000000000007</v>
      </c>
      <c r="M8" s="19"/>
      <c r="N8" s="11">
        <v>0.9</v>
      </c>
      <c r="O8" s="9">
        <f t="shared" si="9"/>
        <v>915.3900000000001</v>
      </c>
      <c r="P8" s="9">
        <f t="shared" si="10"/>
        <v>1689.5700000000002</v>
      </c>
    </row>
    <row r="9" spans="1:18" x14ac:dyDescent="0.45">
      <c r="A9" s="9" t="s">
        <v>32</v>
      </c>
      <c r="B9" s="8" t="s">
        <v>47</v>
      </c>
      <c r="C9" s="7">
        <v>5</v>
      </c>
      <c r="D9" s="9" t="s">
        <v>26</v>
      </c>
      <c r="E9" s="10">
        <v>182</v>
      </c>
      <c r="F9" s="28">
        <f>(E9*0.15)+E9</f>
        <v>209.3</v>
      </c>
      <c r="G9" s="15">
        <f t="shared" ref="G9" si="12">F9</f>
        <v>209.3</v>
      </c>
      <c r="H9" s="10">
        <v>74</v>
      </c>
      <c r="I9" s="15">
        <f>(G9+H9)</f>
        <v>283.3</v>
      </c>
      <c r="J9" s="12">
        <f t="shared" si="3"/>
        <v>240.80500000000001</v>
      </c>
      <c r="K9" s="23">
        <v>563</v>
      </c>
      <c r="L9" s="15">
        <f t="shared" si="8"/>
        <v>478.55</v>
      </c>
      <c r="M9" s="19"/>
      <c r="N9" s="11">
        <v>0.85</v>
      </c>
      <c r="O9" s="9">
        <v>960.16000000000008</v>
      </c>
      <c r="P9" s="9">
        <f t="shared" si="10"/>
        <v>1682.575</v>
      </c>
    </row>
    <row r="10" spans="1:18" x14ac:dyDescent="0.45">
      <c r="A10" s="9" t="s">
        <v>28</v>
      </c>
      <c r="B10" s="8" t="s">
        <v>51</v>
      </c>
      <c r="C10" s="7">
        <v>6</v>
      </c>
      <c r="D10" s="9" t="s">
        <v>26</v>
      </c>
      <c r="E10" s="10">
        <v>182</v>
      </c>
      <c r="F10" s="28">
        <f t="shared" si="11"/>
        <v>209.3</v>
      </c>
      <c r="G10" s="15">
        <f t="shared" ref="G10" si="13">F10</f>
        <v>209.3</v>
      </c>
      <c r="H10" s="10">
        <v>74</v>
      </c>
      <c r="I10" s="15">
        <f>(G10+H10)</f>
        <v>283.3</v>
      </c>
      <c r="J10" s="12">
        <f t="shared" si="3"/>
        <v>240.80500000000001</v>
      </c>
      <c r="K10" s="23">
        <v>563</v>
      </c>
      <c r="L10" s="15">
        <f t="shared" si="8"/>
        <v>478.55</v>
      </c>
      <c r="M10" s="19"/>
      <c r="N10" s="11">
        <v>0.85</v>
      </c>
      <c r="O10" s="9">
        <f t="shared" si="9"/>
        <v>960.16000000000008</v>
      </c>
      <c r="P10" s="9">
        <f t="shared" si="10"/>
        <v>1923.3799999999999</v>
      </c>
    </row>
    <row r="11" spans="1:18" x14ac:dyDescent="0.45">
      <c r="A11" s="9" t="s">
        <v>30</v>
      </c>
      <c r="B11" s="8" t="s">
        <v>48</v>
      </c>
      <c r="C11" s="7">
        <v>5</v>
      </c>
      <c r="D11" s="8"/>
      <c r="E11" s="10"/>
      <c r="F11" s="9"/>
      <c r="G11" s="12"/>
      <c r="H11" s="10"/>
      <c r="I11" s="15"/>
      <c r="J11" s="12"/>
      <c r="K11" s="15"/>
      <c r="L11" s="15">
        <f>K11*N11</f>
        <v>0</v>
      </c>
      <c r="M11" s="19"/>
      <c r="N11" s="11">
        <v>0.9</v>
      </c>
      <c r="O11" s="9">
        <f>(2*$J11)+$L11</f>
        <v>0</v>
      </c>
      <c r="P11" s="9">
        <f>($C11*$J11)+$L11</f>
        <v>0</v>
      </c>
    </row>
    <row r="12" spans="1:18" x14ac:dyDescent="0.45">
      <c r="A12" s="9" t="s">
        <v>50</v>
      </c>
      <c r="B12" s="8" t="s">
        <v>29</v>
      </c>
      <c r="C12" s="7">
        <v>5</v>
      </c>
      <c r="D12" s="8"/>
      <c r="E12" s="10"/>
      <c r="F12" s="9"/>
      <c r="G12" s="12"/>
      <c r="H12" s="10"/>
      <c r="I12" s="15"/>
      <c r="J12" s="12"/>
      <c r="K12" s="15"/>
      <c r="L12" s="15">
        <f t="shared" si="8"/>
        <v>0</v>
      </c>
      <c r="M12" s="19"/>
      <c r="N12" s="11">
        <v>0.85</v>
      </c>
      <c r="O12" s="9">
        <f t="shared" si="9"/>
        <v>0</v>
      </c>
      <c r="P12" s="9">
        <f t="shared" si="10"/>
        <v>0</v>
      </c>
    </row>
    <row r="13" spans="1:18" x14ac:dyDescent="0.45">
      <c r="A13" s="9" t="s">
        <v>31</v>
      </c>
      <c r="B13" s="8" t="s">
        <v>49</v>
      </c>
      <c r="C13" s="7">
        <v>5</v>
      </c>
      <c r="D13" s="8"/>
      <c r="E13" s="10"/>
      <c r="F13" s="9"/>
      <c r="G13" s="12"/>
      <c r="H13" s="10"/>
      <c r="I13" s="15"/>
      <c r="J13" s="12"/>
      <c r="K13" s="15"/>
      <c r="L13" s="15">
        <f t="shared" ref="L13" si="14">K13*N13</f>
        <v>0</v>
      </c>
      <c r="M13" s="19"/>
      <c r="N13" s="11">
        <v>1.85</v>
      </c>
      <c r="O13" s="9">
        <f t="shared" si="9"/>
        <v>0</v>
      </c>
      <c r="P13" s="9">
        <f t="shared" si="10"/>
        <v>0</v>
      </c>
    </row>
    <row r="14" spans="1:18" x14ac:dyDescent="0.45">
      <c r="A14" s="5" t="s">
        <v>20</v>
      </c>
      <c r="B14" s="19"/>
      <c r="C14" s="1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9"/>
      <c r="O14" s="19"/>
      <c r="P14" s="19"/>
    </row>
    <row r="15" spans="1:18" x14ac:dyDescent="0.45">
      <c r="A15" s="16" t="s">
        <v>53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19"/>
      <c r="O15" s="19"/>
      <c r="P15" s="19"/>
    </row>
    <row r="16" spans="1:18" x14ac:dyDescent="0.45">
      <c r="A16" s="19"/>
      <c r="B16" s="24"/>
      <c r="C16" s="24"/>
      <c r="D16" s="19"/>
      <c r="E16" s="19"/>
      <c r="F16" s="25" t="s">
        <v>22</v>
      </c>
      <c r="G16" s="25" t="s">
        <v>24</v>
      </c>
      <c r="H16" s="19"/>
      <c r="I16" s="4"/>
      <c r="J16" s="19"/>
      <c r="K16" s="19"/>
      <c r="L16" s="19"/>
      <c r="M16" s="19"/>
      <c r="N16" s="19"/>
      <c r="O16" s="19"/>
      <c r="P16" s="19"/>
    </row>
    <row r="17" spans="1:17" x14ac:dyDescent="0.45">
      <c r="A17" s="3" t="s">
        <v>0</v>
      </c>
      <c r="B17" s="3" t="s">
        <v>1</v>
      </c>
      <c r="C17" s="25" t="s">
        <v>13</v>
      </c>
      <c r="D17" s="25" t="s">
        <v>14</v>
      </c>
      <c r="E17" s="19" t="s">
        <v>3</v>
      </c>
      <c r="F17" s="25" t="s">
        <v>23</v>
      </c>
      <c r="G17" s="25" t="s">
        <v>23</v>
      </c>
      <c r="H17" s="19"/>
      <c r="I17" s="4" t="s">
        <v>15</v>
      </c>
      <c r="J17" s="4" t="s">
        <v>16</v>
      </c>
      <c r="K17" s="4" t="s">
        <v>17</v>
      </c>
      <c r="L17" s="4" t="s">
        <v>18</v>
      </c>
      <c r="M17" s="19"/>
      <c r="N17" s="4" t="s">
        <v>19</v>
      </c>
      <c r="O17" s="4"/>
      <c r="P17" s="4"/>
      <c r="Q17" s="4"/>
    </row>
    <row r="18" spans="1:17" x14ac:dyDescent="0.45">
      <c r="A18" s="9" t="s">
        <v>32</v>
      </c>
      <c r="B18" s="18" t="s">
        <v>36</v>
      </c>
      <c r="C18" s="26">
        <v>4</v>
      </c>
      <c r="D18" s="7">
        <v>5</v>
      </c>
      <c r="E18" s="9" t="s">
        <v>37</v>
      </c>
      <c r="F18" s="19">
        <f>O3</f>
        <v>643.36500000000001</v>
      </c>
      <c r="G18" s="19">
        <f>P3</f>
        <v>1108.6125</v>
      </c>
      <c r="H18" s="19"/>
      <c r="I18" s="27">
        <f>2*J3+L3</f>
        <v>643.36500000000001</v>
      </c>
      <c r="J18" s="27">
        <f>3*J3+L3</f>
        <v>798.44749999999999</v>
      </c>
      <c r="K18" s="27">
        <f>4*J3+L3</f>
        <v>953.53</v>
      </c>
      <c r="L18" s="27">
        <f>5*J3+L3</f>
        <v>1108.6125</v>
      </c>
      <c r="M18" s="19"/>
      <c r="N18" s="27"/>
      <c r="O18" s="19"/>
      <c r="P18" s="19"/>
    </row>
    <row r="19" spans="1:17" x14ac:dyDescent="0.45">
      <c r="A19" s="9" t="s">
        <v>32</v>
      </c>
      <c r="B19" s="18" t="s">
        <v>38</v>
      </c>
      <c r="C19" s="26">
        <v>4</v>
      </c>
      <c r="D19" s="7">
        <v>5</v>
      </c>
      <c r="E19" s="9" t="s">
        <v>39</v>
      </c>
      <c r="F19" s="19">
        <f>O4</f>
        <v>748.3549999999999</v>
      </c>
      <c r="G19" s="19">
        <f>P4</f>
        <v>1572.3874999999998</v>
      </c>
      <c r="H19" s="19"/>
      <c r="I19" s="27">
        <f>2*J4+L4</f>
        <v>748.3549999999999</v>
      </c>
      <c r="J19" s="27">
        <f>3*J4+L4</f>
        <v>1023.0324999999998</v>
      </c>
      <c r="K19" s="27">
        <f>4*J4+L4</f>
        <v>1297.7099999999998</v>
      </c>
      <c r="L19" s="27">
        <f>5*J4+L4</f>
        <v>1572.3874999999998</v>
      </c>
      <c r="M19" s="19"/>
      <c r="N19" s="27"/>
      <c r="O19" s="19"/>
      <c r="P19" s="19"/>
    </row>
    <row r="20" spans="1:17" x14ac:dyDescent="0.45">
      <c r="A20" s="9" t="s">
        <v>32</v>
      </c>
      <c r="B20" s="21" t="s">
        <v>40</v>
      </c>
      <c r="C20" s="26">
        <v>4</v>
      </c>
      <c r="D20" s="7">
        <v>5</v>
      </c>
      <c r="E20" s="9" t="s">
        <v>41</v>
      </c>
      <c r="F20" s="19">
        <f>O5</f>
        <v>744.77</v>
      </c>
      <c r="G20" s="19">
        <f>P5</f>
        <v>1242.2749999999999</v>
      </c>
      <c r="H20" s="27"/>
      <c r="I20" s="27">
        <f>2*J5+L5</f>
        <v>744.77</v>
      </c>
      <c r="J20" s="27">
        <f>3*J5+L5</f>
        <v>910.6049999999999</v>
      </c>
      <c r="K20" s="27">
        <f>4*J5+L5</f>
        <v>1076.4399999999998</v>
      </c>
      <c r="L20" s="27">
        <f>5*J5+L5</f>
        <v>1242.2749999999999</v>
      </c>
      <c r="M20" s="19"/>
      <c r="N20" s="27"/>
      <c r="O20" s="27"/>
      <c r="P20" s="27"/>
      <c r="Q20" s="14"/>
    </row>
    <row r="21" spans="1:17" x14ac:dyDescent="0.45">
      <c r="A21" s="9" t="s">
        <v>25</v>
      </c>
      <c r="B21" t="s">
        <v>42</v>
      </c>
      <c r="C21" s="26">
        <v>3</v>
      </c>
      <c r="D21" s="7">
        <v>4</v>
      </c>
      <c r="E21" s="9" t="s">
        <v>43</v>
      </c>
      <c r="F21" s="19">
        <f>O6</f>
        <v>1005.3900000000001</v>
      </c>
      <c r="G21" s="19">
        <f>P6</f>
        <v>1537.38</v>
      </c>
      <c r="H21" s="27"/>
      <c r="I21" s="27">
        <f>2*J6+L6</f>
        <v>1005.3900000000001</v>
      </c>
      <c r="J21" s="27">
        <f>3*J6+L6</f>
        <v>1271.385</v>
      </c>
      <c r="K21" s="27">
        <f>4*J6+L6</f>
        <v>1537.38</v>
      </c>
      <c r="L21" s="27"/>
      <c r="M21" s="19"/>
      <c r="N21" s="27"/>
      <c r="O21" s="19"/>
      <c r="P21" s="19"/>
    </row>
    <row r="22" spans="1:17" x14ac:dyDescent="0.45">
      <c r="A22" s="9" t="s">
        <v>32</v>
      </c>
      <c r="B22" s="21" t="s">
        <v>44</v>
      </c>
      <c r="C22" s="26">
        <v>4</v>
      </c>
      <c r="D22" s="7">
        <v>5</v>
      </c>
      <c r="E22" s="22" t="s">
        <v>33</v>
      </c>
      <c r="F22" s="19">
        <f>O7</f>
        <v>982.26</v>
      </c>
      <c r="G22" s="19">
        <f>P7</f>
        <v>1704.6750000000002</v>
      </c>
      <c r="H22" s="27"/>
      <c r="I22" s="27">
        <f>2*J7+L7</f>
        <v>982.26</v>
      </c>
      <c r="J22" s="27">
        <f>3*J7+L7</f>
        <v>1223.0650000000001</v>
      </c>
      <c r="K22" s="27">
        <f>4*J7+L7</f>
        <v>1463.87</v>
      </c>
      <c r="L22" s="27">
        <f>5*J7+L7</f>
        <v>1704.6750000000002</v>
      </c>
      <c r="M22" s="19"/>
      <c r="N22" s="27"/>
      <c r="O22" s="19"/>
      <c r="P22" s="19"/>
    </row>
    <row r="23" spans="1:17" x14ac:dyDescent="0.45">
      <c r="A23" s="9" t="s">
        <v>27</v>
      </c>
      <c r="B23" s="8" t="s">
        <v>45</v>
      </c>
      <c r="C23" s="26">
        <v>5</v>
      </c>
      <c r="D23" s="7">
        <v>6</v>
      </c>
      <c r="E23" s="9" t="s">
        <v>46</v>
      </c>
      <c r="F23" s="19">
        <f>O8</f>
        <v>915.3900000000001</v>
      </c>
      <c r="G23" s="19">
        <f>P8</f>
        <v>1689.5700000000002</v>
      </c>
      <c r="H23" s="27"/>
      <c r="I23" s="27">
        <f>2*J8+L8</f>
        <v>915.3900000000001</v>
      </c>
      <c r="J23" s="27">
        <f>3*J8+L8</f>
        <v>1108.9349999999999</v>
      </c>
      <c r="K23" s="27">
        <f>4*J8+L8</f>
        <v>1302.48</v>
      </c>
      <c r="L23" s="27">
        <f>5*J8+L8</f>
        <v>1496.0250000000001</v>
      </c>
      <c r="M23" s="27"/>
      <c r="N23" s="27">
        <f>6*J8+L8</f>
        <v>1689.5700000000002</v>
      </c>
      <c r="O23" s="19"/>
      <c r="P23" s="19"/>
    </row>
    <row r="24" spans="1:17" x14ac:dyDescent="0.45">
      <c r="A24" s="9" t="s">
        <v>32</v>
      </c>
      <c r="B24" s="8" t="s">
        <v>47</v>
      </c>
      <c r="C24" s="26">
        <v>4</v>
      </c>
      <c r="D24" s="7">
        <v>5</v>
      </c>
      <c r="E24" s="9" t="s">
        <v>26</v>
      </c>
      <c r="F24" s="19">
        <f>O9</f>
        <v>960.16000000000008</v>
      </c>
      <c r="G24" s="19">
        <f>P9</f>
        <v>1682.575</v>
      </c>
      <c r="H24" s="27"/>
      <c r="I24" s="27">
        <f>2*J9+L9</f>
        <v>960.16000000000008</v>
      </c>
      <c r="J24" s="27">
        <f>3*J9+L9</f>
        <v>1200.9649999999999</v>
      </c>
      <c r="K24" s="27">
        <f>4*J9+L9</f>
        <v>1441.77</v>
      </c>
      <c r="L24" s="27">
        <f>5*J9+L9</f>
        <v>1682.575</v>
      </c>
      <c r="M24" s="27"/>
      <c r="N24" s="27"/>
      <c r="O24" s="19"/>
      <c r="P24" s="19"/>
    </row>
    <row r="25" spans="1:17" x14ac:dyDescent="0.45">
      <c r="A25" s="9" t="s">
        <v>28</v>
      </c>
      <c r="B25" s="8" t="s">
        <v>51</v>
      </c>
      <c r="C25" s="26">
        <v>5</v>
      </c>
      <c r="D25" s="7">
        <v>6</v>
      </c>
      <c r="E25" s="9" t="s">
        <v>26</v>
      </c>
      <c r="F25" s="19">
        <f>O10</f>
        <v>960.16000000000008</v>
      </c>
      <c r="G25" s="19">
        <f t="shared" ref="G25" si="15">P10</f>
        <v>1923.3799999999999</v>
      </c>
      <c r="H25" s="27"/>
      <c r="I25" s="27">
        <f>2*J10+L10</f>
        <v>960.16000000000008</v>
      </c>
      <c r="J25" s="27">
        <f>3*J10+L10</f>
        <v>1200.9649999999999</v>
      </c>
      <c r="K25" s="27">
        <f>4*J10+L10</f>
        <v>1441.77</v>
      </c>
      <c r="L25" s="27">
        <f>5*J10+L10</f>
        <v>1682.575</v>
      </c>
      <c r="M25" s="19"/>
      <c r="N25" s="27">
        <f>6*J10+L10</f>
        <v>1923.3799999999999</v>
      </c>
      <c r="O25" s="19"/>
      <c r="P25" s="19"/>
    </row>
    <row r="26" spans="1:17" x14ac:dyDescent="0.45">
      <c r="A26" s="9" t="s">
        <v>30</v>
      </c>
      <c r="B26" s="8" t="s">
        <v>48</v>
      </c>
      <c r="C26" s="26">
        <v>4</v>
      </c>
      <c r="D26" s="7">
        <v>5</v>
      </c>
      <c r="E26" s="8"/>
      <c r="F26" s="19">
        <f t="shared" ref="F26:G26" si="16">O11</f>
        <v>0</v>
      </c>
      <c r="G26" s="19">
        <f t="shared" si="16"/>
        <v>0</v>
      </c>
      <c r="H26" s="27"/>
      <c r="I26" s="27">
        <f>2*J11+L11</f>
        <v>0</v>
      </c>
      <c r="J26" s="27">
        <f>3*J11+L11</f>
        <v>0</v>
      </c>
      <c r="K26" s="27">
        <f>4*J11+L11</f>
        <v>0</v>
      </c>
      <c r="L26" s="27">
        <f>5*J11+L11</f>
        <v>0</v>
      </c>
      <c r="M26" s="19"/>
      <c r="N26" s="27"/>
      <c r="O26" s="19"/>
      <c r="P26" s="19"/>
    </row>
    <row r="27" spans="1:17" x14ac:dyDescent="0.45">
      <c r="A27" s="9" t="s">
        <v>50</v>
      </c>
      <c r="B27" s="8" t="s">
        <v>29</v>
      </c>
      <c r="C27" s="13">
        <v>4</v>
      </c>
      <c r="D27" s="7">
        <v>5</v>
      </c>
      <c r="E27" s="8"/>
      <c r="F27">
        <f t="shared" ref="F27" si="17">O12</f>
        <v>0</v>
      </c>
      <c r="G27">
        <f t="shared" ref="G27" si="18">P12</f>
        <v>0</v>
      </c>
      <c r="H27" s="14"/>
      <c r="I27" s="14">
        <f t="shared" ref="I26:I27" si="19">2*J12+L12</f>
        <v>0</v>
      </c>
      <c r="J27" s="14">
        <f t="shared" ref="J26:J27" si="20">3*J12+L12</f>
        <v>0</v>
      </c>
      <c r="K27" s="14">
        <f t="shared" ref="K26:K27" si="21">4*J12+L12</f>
        <v>0</v>
      </c>
      <c r="L27" s="14">
        <f t="shared" ref="L26:L27" si="22">5*J12+L12</f>
        <v>0</v>
      </c>
      <c r="M27" s="14"/>
    </row>
    <row r="28" spans="1:17" x14ac:dyDescent="0.45">
      <c r="A28" s="9" t="s">
        <v>31</v>
      </c>
      <c r="B28" s="8" t="s">
        <v>49</v>
      </c>
      <c r="C28" s="13">
        <v>4</v>
      </c>
      <c r="D28" s="7">
        <v>5</v>
      </c>
      <c r="E28" s="8"/>
    </row>
    <row r="31" spans="1:17" x14ac:dyDescent="0.45">
      <c r="A31" s="9" t="s">
        <v>35</v>
      </c>
    </row>
  </sheetData>
  <phoneticPr fontId="6" type="noConversion"/>
  <printOptions gridLines="1"/>
  <pageMargins left="0.25" right="0.25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</dc:creator>
  <cp:lastModifiedBy>Tom Hasz</cp:lastModifiedBy>
  <cp:lastPrinted>2022-06-24T17:46:33Z</cp:lastPrinted>
  <dcterms:created xsi:type="dcterms:W3CDTF">2010-01-04T20:16:12Z</dcterms:created>
  <dcterms:modified xsi:type="dcterms:W3CDTF">2022-12-27T20:46:06Z</dcterms:modified>
</cp:coreProperties>
</file>