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75" windowWidth="20730" windowHeight="11760" firstSheet="1" activeTab="1"/>
  </bookViews>
  <sheets>
    <sheet name="Charts" sheetId="4" state="hidden" r:id="rId1"/>
    <sheet name="Budget" sheetId="1" r:id="rId2"/>
    <sheet name="Registration" sheetId="6" r:id="rId3"/>
  </sheets>
  <definedNames>
    <definedName name="_xlnm._FilterDatabase" localSheetId="1" hidden="1">Budget!$A$1:$J$72</definedName>
  </definedNames>
  <calcPr calcId="124519"/>
  <pivotCaches>
    <pivotCache cacheId="0" r:id="rId4"/>
  </pivotCaches>
</workbook>
</file>

<file path=xl/calcChain.xml><?xml version="1.0" encoding="utf-8"?>
<calcChain xmlns="http://schemas.openxmlformats.org/spreadsheetml/2006/main">
  <c r="F40" i="6"/>
  <c r="H40" s="1"/>
  <c r="F38"/>
  <c r="B38"/>
  <c r="G37"/>
  <c r="H29"/>
  <c r="D29"/>
  <c r="H28"/>
  <c r="D28"/>
  <c r="B28"/>
  <c r="H27"/>
  <c r="B27"/>
  <c r="D27" s="1"/>
  <c r="H26"/>
  <c r="B26"/>
  <c r="D26" s="1"/>
  <c r="H25"/>
  <c r="D25"/>
  <c r="B25"/>
  <c r="H24"/>
  <c r="D24"/>
  <c r="J23"/>
  <c r="H23"/>
  <c r="D23"/>
  <c r="H22"/>
  <c r="D22"/>
  <c r="B22"/>
  <c r="H21"/>
  <c r="D21"/>
  <c r="B21"/>
  <c r="H20"/>
  <c r="H30" s="1"/>
  <c r="B20"/>
  <c r="D20" s="1"/>
  <c r="D30" s="1"/>
  <c r="H12"/>
  <c r="E12"/>
  <c r="D12"/>
  <c r="H11"/>
  <c r="E11"/>
  <c r="D11"/>
  <c r="H10"/>
  <c r="E10"/>
  <c r="D10"/>
  <c r="H9"/>
  <c r="E9"/>
  <c r="D9"/>
  <c r="H8"/>
  <c r="E8"/>
  <c r="D8"/>
  <c r="H7"/>
  <c r="E7"/>
  <c r="D7"/>
  <c r="H6"/>
  <c r="E6"/>
  <c r="D6"/>
  <c r="H5"/>
  <c r="H13" s="1"/>
  <c r="H32" s="1"/>
  <c r="E5"/>
  <c r="D5"/>
  <c r="H4"/>
  <c r="E4"/>
  <c r="D4"/>
  <c r="H3"/>
  <c r="E3"/>
  <c r="D3"/>
  <c r="D13" s="1"/>
  <c r="K23" i="1"/>
  <c r="K21"/>
  <c r="K22"/>
  <c r="K38"/>
  <c r="K64"/>
  <c r="D32" i="6" l="1"/>
  <c r="K24" i="1"/>
  <c r="K70"/>
  <c r="K72" l="1"/>
  <c r="H68"/>
  <c r="H65"/>
  <c r="H63"/>
  <c r="H62"/>
  <c r="H61"/>
  <c r="H60"/>
  <c r="H59"/>
  <c r="H58"/>
  <c r="H57"/>
  <c r="H56"/>
  <c r="H55"/>
  <c r="H54"/>
  <c r="H53"/>
  <c r="H52"/>
  <c r="H51"/>
  <c r="H50"/>
  <c r="H48"/>
  <c r="H47"/>
  <c r="H46"/>
  <c r="H45"/>
  <c r="H44"/>
  <c r="H43"/>
  <c r="H42"/>
  <c r="H37"/>
  <c r="H36"/>
  <c r="H35"/>
  <c r="H34"/>
  <c r="H33"/>
  <c r="H32"/>
  <c r="H30"/>
  <c r="H29"/>
  <c r="H27"/>
  <c r="H49"/>
  <c r="H16"/>
  <c r="H15"/>
  <c r="H14"/>
  <c r="H13"/>
  <c r="H11"/>
  <c r="H6"/>
  <c r="H18"/>
  <c r="H67"/>
  <c r="H41"/>
  <c r="H40"/>
</calcChain>
</file>

<file path=xl/sharedStrings.xml><?xml version="1.0" encoding="utf-8"?>
<sst xmlns="http://schemas.openxmlformats.org/spreadsheetml/2006/main" count="273" uniqueCount="134">
  <si>
    <t>2019 Budget</t>
  </si>
  <si>
    <t>Oct. 1- Jul</t>
  </si>
  <si>
    <t>% FY 19</t>
  </si>
  <si>
    <t>2020 Budget</t>
  </si>
  <si>
    <t>Change</t>
  </si>
  <si>
    <t>Income</t>
  </si>
  <si>
    <t>All Star Banquet Ticket Sales</t>
  </si>
  <si>
    <t>All Star Towel Sales Income</t>
  </si>
  <si>
    <t>Dividend Income</t>
  </si>
  <si>
    <t>Fines</t>
  </si>
  <si>
    <t>Late Registration/Other</t>
  </si>
  <si>
    <t>Sanctions</t>
  </si>
  <si>
    <t>State Meet</t>
  </si>
  <si>
    <t>Total Fines</t>
  </si>
  <si>
    <t>LSC Camp Registration</t>
  </si>
  <si>
    <t>Meet Sanction Income</t>
  </si>
  <si>
    <t>Meet Travel Surcharges (Out of State)</t>
  </si>
  <si>
    <t>Misc Income</t>
  </si>
  <si>
    <t>Officials Training Fees</t>
  </si>
  <si>
    <t>Registration</t>
  </si>
  <si>
    <t>Registration Income</t>
  </si>
  <si>
    <t>Total Registration</t>
  </si>
  <si>
    <t>Sponsorships</t>
  </si>
  <si>
    <t>Zone Team Application Fees</t>
  </si>
  <si>
    <t>Zone OW Travel Fees</t>
  </si>
  <si>
    <t>Zone Travel Fees</t>
  </si>
  <si>
    <t>Total Income</t>
  </si>
  <si>
    <t>Expense</t>
  </si>
  <si>
    <t>Administrative Office</t>
  </si>
  <si>
    <t>Bookkeeper</t>
  </si>
  <si>
    <t>Executive Director</t>
  </si>
  <si>
    <t>Legal Expense</t>
  </si>
  <si>
    <t>LEAP 3 Expense</t>
  </si>
  <si>
    <t>LSC Administrator</t>
  </si>
  <si>
    <t>Other Operating Expenses</t>
  </si>
  <si>
    <t>Intern</t>
  </si>
  <si>
    <t>Registration Service Expense</t>
  </si>
  <si>
    <t>Registration Supply Expense</t>
  </si>
  <si>
    <t>Travel Expenses - LSC Board/Committee</t>
  </si>
  <si>
    <t>Total Administrative Office Expenses</t>
  </si>
  <si>
    <t>All Star Awards Ceremony/Spring Meeting Expense</t>
  </si>
  <si>
    <t>All Star Towel Expense</t>
  </si>
  <si>
    <t>Athletes Budget</t>
  </si>
  <si>
    <t>Bank Charges</t>
  </si>
  <si>
    <t>Betsy Dunbar Award</t>
  </si>
  <si>
    <t>Coaches Clinic(s)</t>
  </si>
  <si>
    <t>GA Aquatic Sports Hall of Fame</t>
  </si>
  <si>
    <t>General Chair Discretionary Fund</t>
  </si>
  <si>
    <t>Investment Expenses</t>
  </si>
  <si>
    <t>LSC Camp Expenses</t>
  </si>
  <si>
    <t>LSC Fall Meeting Expenses</t>
  </si>
  <si>
    <t>LSC Supported Meet Expense - Disability</t>
  </si>
  <si>
    <t>LSC Supported Meet Expense - OW</t>
  </si>
  <si>
    <t>Officials Expenses</t>
  </si>
  <si>
    <t>Travel Expenses - Officials</t>
  </si>
  <si>
    <t>Safe Sport Education Expense</t>
  </si>
  <si>
    <t>Travel Expenses - Disability</t>
  </si>
  <si>
    <t>Travel Expenses - Coach of the Year</t>
  </si>
  <si>
    <t>Travel Expenses - Diversity</t>
  </si>
  <si>
    <t>Travel Expenses - Juniors</t>
  </si>
  <si>
    <t>Travel Expenses - Futures</t>
  </si>
  <si>
    <t>Travel Expenses - Select Camps</t>
  </si>
  <si>
    <t>Travel Expenses - Senior &amp; OT</t>
  </si>
  <si>
    <t>Total Travel</t>
  </si>
  <si>
    <t>USAS Convention Expenses</t>
  </si>
  <si>
    <t>USAS Registration Fees Paid</t>
  </si>
  <si>
    <t>Zone OW Team (Total Expenses)</t>
  </si>
  <si>
    <t>AG Zone Team (Total)</t>
  </si>
  <si>
    <t>Total Expense</t>
  </si>
  <si>
    <t>Total Surplus/(-Deficit)</t>
  </si>
  <si>
    <t>Category</t>
  </si>
  <si>
    <t>Type</t>
  </si>
  <si>
    <t>Line Item</t>
  </si>
  <si>
    <t>Total</t>
  </si>
  <si>
    <t>Dividend</t>
  </si>
  <si>
    <t>Events</t>
  </si>
  <si>
    <t>Misc</t>
  </si>
  <si>
    <t>Reg</t>
  </si>
  <si>
    <t>Operations</t>
  </si>
  <si>
    <t>Committee</t>
  </si>
  <si>
    <t>Meetings</t>
  </si>
  <si>
    <t>Athlete Travel</t>
  </si>
  <si>
    <t>Other Travel</t>
  </si>
  <si>
    <t>All Star</t>
  </si>
  <si>
    <t>HOF</t>
  </si>
  <si>
    <t>LSC Camp</t>
  </si>
  <si>
    <t>Row Labels</t>
  </si>
  <si>
    <t>Grand Total</t>
  </si>
  <si>
    <t>Net</t>
  </si>
  <si>
    <t>Zone Team</t>
  </si>
  <si>
    <t>Sum of Net</t>
  </si>
  <si>
    <t>COVID-19 Relief Grants</t>
  </si>
  <si>
    <t>2021 Budget Request</t>
  </si>
  <si>
    <t>Line</t>
  </si>
  <si>
    <t>Reduce as placeholder</t>
  </si>
  <si>
    <t>reduce to 2% from 7% and reduce meets by 50%</t>
  </si>
  <si>
    <t>$575 X 32 swimmers</t>
  </si>
  <si>
    <t>$2,000 Golden Peach</t>
  </si>
  <si>
    <t>Request Details</t>
  </si>
  <si>
    <t>LSC Supported Meet Expense -Championships</t>
  </si>
  <si>
    <t>Finance Committee 8/26</t>
  </si>
  <si>
    <t>$40 X 54 pool swimmers + 32 OW swimmers</t>
  </si>
  <si>
    <t>$975 X 54 swimmers</t>
  </si>
  <si>
    <t>$15K SC Senior, $15K SC AG, $6K LC Senior, $6 LC AG</t>
  </si>
  <si>
    <t>Registration  Income</t>
  </si>
  <si>
    <t>LSC Amt</t>
  </si>
  <si>
    <t>Projected 20-21 numbers</t>
  </si>
  <si>
    <t>Revenue*</t>
  </si>
  <si>
    <t>Projected 20-21 Income</t>
  </si>
  <si>
    <t>Actual
18-19</t>
  </si>
  <si>
    <t>Revenue</t>
  </si>
  <si>
    <t>Actual 18-19 Revenue</t>
  </si>
  <si>
    <t>Yearly Athlete</t>
  </si>
  <si>
    <t>Season 1 Athlete</t>
  </si>
  <si>
    <t>Season 2 Athlete</t>
  </si>
  <si>
    <t>Flex Membership</t>
  </si>
  <si>
    <t>Outreach</t>
  </si>
  <si>
    <t>Other Non-Athlete</t>
  </si>
  <si>
    <t>Coach Non-Athlete</t>
  </si>
  <si>
    <t>Official Non-Athlete</t>
  </si>
  <si>
    <t>Club</t>
  </si>
  <si>
    <t>Club Seasonal</t>
  </si>
  <si>
    <t>Transfer fees**</t>
  </si>
  <si>
    <t>$5.00 when transferring within the LSC, waived if with renewal (Sep-Dec) or not registered for one year or more; no fee to transfer to LSC; no fee for non-athletes</t>
  </si>
  <si>
    <t>Registration Expense</t>
  </si>
  <si>
    <t>Expense*</t>
  </si>
  <si>
    <t>Actual 18-19</t>
  </si>
  <si>
    <t>Actual 18-19 Expense</t>
  </si>
  <si>
    <t>Registration Supplies</t>
  </si>
  <si>
    <t>Postage</t>
  </si>
  <si>
    <t>Printer Ink</t>
  </si>
  <si>
    <t>Supplies</t>
  </si>
  <si>
    <t>JotForm</t>
  </si>
  <si>
    <t>PayPal for 2020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</si>
</sst>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_(* #,##0_);_(* \(#,##0\);_(* &quot;-&quot;??_);_(@_)"/>
    <numFmt numFmtId="169" formatCode="#,##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164" fontId="0" fillId="2" borderId="0" xfId="2" applyNumberFormat="1" applyFont="1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0" xfId="0" applyFont="1" applyFill="1"/>
    <xf numFmtId="165" fontId="2" fillId="0" borderId="0" xfId="1" applyNumberFormat="1" applyFont="1" applyFill="1"/>
    <xf numFmtId="164" fontId="2" fillId="0" borderId="0" xfId="2" applyNumberFormat="1" applyFont="1" applyFill="1"/>
    <xf numFmtId="0" fontId="0" fillId="0" borderId="0" xfId="0" applyFill="1"/>
    <xf numFmtId="165" fontId="0" fillId="0" borderId="0" xfId="1" applyNumberFormat="1" applyFont="1" applyFill="1"/>
    <xf numFmtId="164" fontId="0" fillId="0" borderId="0" xfId="2" applyNumberFormat="1" applyFont="1" applyFill="1"/>
    <xf numFmtId="165" fontId="0" fillId="4" borderId="0" xfId="1" applyNumberFormat="1" applyFont="1" applyFill="1"/>
    <xf numFmtId="165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wrapText="1"/>
    </xf>
    <xf numFmtId="0" fontId="3" fillId="2" borderId="0" xfId="0" applyFont="1" applyFill="1"/>
    <xf numFmtId="0" fontId="4" fillId="0" borderId="0" xfId="3" applyAlignment="1">
      <alignment horizontal="center"/>
    </xf>
    <xf numFmtId="0" fontId="4" fillId="0" borderId="0" xfId="3" applyAlignment="1">
      <alignment horizontal="center"/>
    </xf>
    <xf numFmtId="3" fontId="4" fillId="0" borderId="0" xfId="3" applyNumberFormat="1"/>
    <xf numFmtId="167" fontId="4" fillId="0" borderId="0" xfId="3" applyNumberFormat="1"/>
    <xf numFmtId="0" fontId="4" fillId="0" borderId="0" xfId="3"/>
    <xf numFmtId="0" fontId="4" fillId="0" borderId="0" xfId="3" applyAlignment="1">
      <alignment horizontal="center" wrapText="1"/>
    </xf>
    <xf numFmtId="0" fontId="5" fillId="0" borderId="0" xfId="3" applyFont="1" applyAlignment="1">
      <alignment horizontal="center" wrapText="1"/>
    </xf>
    <xf numFmtId="3" fontId="6" fillId="0" borderId="0" xfId="3" applyNumberFormat="1" applyFont="1" applyAlignment="1">
      <alignment horizontal="center" wrapText="1"/>
    </xf>
    <xf numFmtId="167" fontId="4" fillId="0" borderId="0" xfId="3" applyNumberFormat="1" applyAlignment="1">
      <alignment horizontal="center" wrapText="1"/>
    </xf>
    <xf numFmtId="168" fontId="0" fillId="0" borderId="0" xfId="4" applyNumberFormat="1" applyFont="1" applyAlignment="1"/>
    <xf numFmtId="165" fontId="0" fillId="0" borderId="0" xfId="5" applyNumberFormat="1" applyFont="1"/>
    <xf numFmtId="165" fontId="4" fillId="0" borderId="0" xfId="3" applyNumberFormat="1" applyAlignment="1">
      <alignment horizontal="center"/>
    </xf>
    <xf numFmtId="168" fontId="0" fillId="0" borderId="0" xfId="4" applyNumberFormat="1" applyFont="1" applyAlignment="1">
      <alignment horizontal="center"/>
    </xf>
    <xf numFmtId="0" fontId="4" fillId="0" borderId="0" xfId="3" applyFill="1"/>
    <xf numFmtId="165" fontId="0" fillId="0" borderId="0" xfId="5" applyNumberFormat="1" applyFont="1" applyFill="1"/>
    <xf numFmtId="168" fontId="4" fillId="0" borderId="0" xfId="3" applyNumberFormat="1" applyAlignment="1">
      <alignment horizontal="center"/>
    </xf>
    <xf numFmtId="165" fontId="4" fillId="0" borderId="0" xfId="3" applyNumberFormat="1"/>
    <xf numFmtId="37" fontId="4" fillId="0" borderId="0" xfId="3" applyNumberFormat="1"/>
    <xf numFmtId="0" fontId="4" fillId="5" borderId="0" xfId="3" applyFill="1"/>
    <xf numFmtId="168" fontId="6" fillId="0" borderId="0" xfId="3" applyNumberFormat="1" applyFont="1" applyAlignment="1">
      <alignment horizontal="left"/>
    </xf>
    <xf numFmtId="3" fontId="4" fillId="0" borderId="0" xfId="3" applyNumberFormat="1" applyAlignment="1">
      <alignment horizontal="center" wrapText="1"/>
    </xf>
    <xf numFmtId="165" fontId="4" fillId="0" borderId="0" xfId="3" applyNumberFormat="1" applyAlignment="1">
      <alignment horizontal="center" wrapText="1"/>
    </xf>
    <xf numFmtId="0" fontId="4" fillId="0" borderId="0" xfId="3" applyAlignment="1">
      <alignment wrapText="1"/>
    </xf>
    <xf numFmtId="168" fontId="4" fillId="0" borderId="0" xfId="3" applyNumberFormat="1"/>
    <xf numFmtId="0" fontId="4" fillId="0" borderId="0" xfId="3" applyAlignment="1">
      <alignment horizontal="right"/>
    </xf>
    <xf numFmtId="44" fontId="4" fillId="0" borderId="0" xfId="3" applyNumberFormat="1"/>
    <xf numFmtId="0" fontId="5" fillId="0" borderId="0" xfId="3" applyFont="1"/>
    <xf numFmtId="0" fontId="6" fillId="0" borderId="0" xfId="3" applyFont="1"/>
    <xf numFmtId="3" fontId="5" fillId="0" borderId="0" xfId="3" applyNumberFormat="1" applyFont="1"/>
    <xf numFmtId="169" fontId="4" fillId="0" borderId="0" xfId="3" applyNumberFormat="1"/>
    <xf numFmtId="0" fontId="5" fillId="0" borderId="0" xfId="3" applyFont="1" applyAlignment="1">
      <alignment horizontal="center"/>
    </xf>
    <xf numFmtId="4" fontId="4" fillId="0" borderId="0" xfId="3" applyNumberFormat="1"/>
    <xf numFmtId="6" fontId="2" fillId="0" borderId="0" xfId="1" applyNumberFormat="1" applyFont="1"/>
  </cellXfs>
  <cellStyles count="6">
    <cellStyle name="Comma 2" xfId="4"/>
    <cellStyle name="Currency" xfId="1" builtin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[GA LSC Budget 2020-2021.xlsx]Charts!PivotTable1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Expense - Excludes $s</a:t>
            </a:r>
            <a:r>
              <a:rPr lang="en-US" baseline="0"/>
              <a:t> offset by Revenue</a:t>
            </a:r>
            <a:endParaRPr lang="en-US"/>
          </a:p>
        </c:rich>
      </c:tx>
      <c:layout>
        <c:manualLayout>
          <c:xMode val="edge"/>
          <c:yMode val="edge"/>
          <c:x val="0.15565963108778091"/>
          <c:y val="1.7497812773403322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CatName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CatName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Charts!$B$3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Charts!$A$4:$A$15</c:f>
              <c:strCache>
                <c:ptCount val="11"/>
                <c:pt idx="0">
                  <c:v>Athlete Travel</c:v>
                </c:pt>
                <c:pt idx="1">
                  <c:v>Operations</c:v>
                </c:pt>
                <c:pt idx="2">
                  <c:v>Zone Team</c:v>
                </c:pt>
                <c:pt idx="3">
                  <c:v>Events</c:v>
                </c:pt>
                <c:pt idx="4">
                  <c:v>Other Travel</c:v>
                </c:pt>
                <c:pt idx="5">
                  <c:v>Meetings</c:v>
                </c:pt>
                <c:pt idx="6">
                  <c:v>All Star</c:v>
                </c:pt>
                <c:pt idx="7">
                  <c:v>Committee</c:v>
                </c:pt>
                <c:pt idx="8">
                  <c:v>LSC Camp</c:v>
                </c:pt>
                <c:pt idx="9">
                  <c:v>HOF</c:v>
                </c:pt>
                <c:pt idx="10">
                  <c:v>Reg</c:v>
                </c:pt>
              </c:strCache>
            </c:strRef>
          </c:cat>
          <c:val>
            <c:numRef>
              <c:f>Charts!$B$4:$B$15</c:f>
              <c:numCache>
                <c:formatCode>"$"#,##0</c:formatCode>
                <c:ptCount val="11"/>
                <c:pt idx="0">
                  <c:v>155100</c:v>
                </c:pt>
                <c:pt idx="1">
                  <c:v>80750</c:v>
                </c:pt>
                <c:pt idx="2">
                  <c:v>30220</c:v>
                </c:pt>
                <c:pt idx="3">
                  <c:v>27800</c:v>
                </c:pt>
                <c:pt idx="4">
                  <c:v>26300</c:v>
                </c:pt>
                <c:pt idx="5">
                  <c:v>24560</c:v>
                </c:pt>
                <c:pt idx="6">
                  <c:v>14100</c:v>
                </c:pt>
                <c:pt idx="7">
                  <c:v>3490</c:v>
                </c:pt>
                <c:pt idx="8">
                  <c:v>2500</c:v>
                </c:pt>
                <c:pt idx="9">
                  <c:v>1000</c:v>
                </c:pt>
                <c:pt idx="10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[GA LSC Budget 2020-2021.xlsx]Charts!PivotTable3</c:name>
    <c:fmtId val="2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  <a:r>
              <a:rPr lang="en-US" sz="1800" b="1" i="0" baseline="0">
                <a:effectLst/>
              </a:rPr>
              <a:t> - Excludes $s offset by Expense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7304972295129803"/>
          <c:y val="1.5182997958588513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CatName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Charts!$B$19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Charts!$A$20:$A$27</c:f>
              <c:strCache>
                <c:ptCount val="7"/>
                <c:pt idx="0">
                  <c:v>Reg</c:v>
                </c:pt>
                <c:pt idx="1">
                  <c:v>Events</c:v>
                </c:pt>
                <c:pt idx="2">
                  <c:v>Dividend</c:v>
                </c:pt>
                <c:pt idx="3">
                  <c:v>Misc</c:v>
                </c:pt>
                <c:pt idx="4">
                  <c:v>Zone Team</c:v>
                </c:pt>
                <c:pt idx="5">
                  <c:v>All Star</c:v>
                </c:pt>
                <c:pt idx="6">
                  <c:v>LSC Camp</c:v>
                </c:pt>
              </c:strCache>
            </c:strRef>
          </c:cat>
          <c:val>
            <c:numRef>
              <c:f>Charts!$B$20:$B$27</c:f>
              <c:numCache>
                <c:formatCode>"$"#,##0</c:formatCode>
                <c:ptCount val="7"/>
                <c:pt idx="0">
                  <c:v>160170</c:v>
                </c:pt>
                <c:pt idx="1">
                  <c:v>113500</c:v>
                </c:pt>
                <c:pt idx="2">
                  <c:v>24000</c:v>
                </c:pt>
                <c:pt idx="3">
                  <c:v>6200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5</xdr:col>
      <xdr:colOff>5524500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0</xdr:row>
      <xdr:rowOff>28574</xdr:rowOff>
    </xdr:from>
    <xdr:to>
      <xdr:col>3</xdr:col>
      <xdr:colOff>5534025</xdr:colOff>
      <xdr:row>28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1244056</xdr:colOff>
      <xdr:row>5</xdr:row>
      <xdr:rowOff>181993</xdr:rowOff>
    </xdr:from>
    <xdr:ext cx="2283959" cy="5535710"/>
    <xdr:sp macro="" textlink="">
      <xdr:nvSpPr>
        <xdr:cNvPr id="2" name="Rectangle 1"/>
        <xdr:cNvSpPr/>
      </xdr:nvSpPr>
      <xdr:spPr>
        <a:xfrm rot="18345785">
          <a:off x="94431" y="2998493"/>
          <a:ext cx="5535710" cy="228395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 Copeland" refreshedDate="43950.675467129629" createdVersion="4" refreshedVersion="4" minRefreshableVersion="3" recordCount="70">
  <cacheSource type="worksheet">
    <worksheetSource ref="A1:J72" sheet="Budget"/>
  </cacheSource>
  <cacheFields count="10">
    <cacheField name="Row" numFmtId="0">
      <sharedItems containsSemiMixedTypes="0" containsString="0" containsNumber="1" containsInteger="1" minValue="2" maxValue="71"/>
    </cacheField>
    <cacheField name="Line Item" numFmtId="0">
      <sharedItems containsBlank="1"/>
    </cacheField>
    <cacheField name="2019 Budget" numFmtId="165">
      <sharedItems containsString="0" containsBlank="1" containsNumber="1" containsInteger="1" minValue="-19138" maxValue="950883"/>
    </cacheField>
    <cacheField name="Oct. 1- Jul" numFmtId="165">
      <sharedItems containsString="0" containsBlank="1" containsNumber="1" containsInteger="1" minValue="0" maxValue="778064"/>
    </cacheField>
    <cacheField name="% FY 19" numFmtId="164">
      <sharedItems containsString="0" containsBlank="1" containsNumber="1" minValue="0" maxValue="1.24"/>
    </cacheField>
    <cacheField name="2020 Budget" numFmtId="165">
      <sharedItems containsString="0" containsBlank="1" containsNumber="1" containsInteger="1" minValue="-61950" maxValue="1009660"/>
    </cacheField>
    <cacheField name="Change" numFmtId="165">
      <sharedItems containsString="0" containsBlank="1" containsNumber="1" containsInteger="1" minValue="-79303" maxValue="62800"/>
    </cacheField>
    <cacheField name="Net" numFmtId="165">
      <sharedItems containsString="0" containsBlank="1" containsNumber="1" containsInteger="1" minValue="0" maxValue="160170"/>
    </cacheField>
    <cacheField name="Category" numFmtId="0">
      <sharedItems containsBlank="1" count="16">
        <m/>
        <s v="All Star"/>
        <s v="Dividend"/>
        <s v="Events"/>
        <s v="LSC Camp"/>
        <s v="Misc"/>
        <s v="Reg"/>
        <s v="Zone Team"/>
        <s v="Operations"/>
        <s v="Other Travel"/>
        <s v="Committee"/>
        <s v="HOF"/>
        <s v="Meetings"/>
        <s v="Athlete Travel"/>
        <s v="Camps" u="1"/>
        <s v="PassThru" u="1"/>
      </sharedItems>
    </cacheField>
    <cacheField name="Type" numFmtId="0">
      <sharedItems containsBlank="1" count="5">
        <m/>
        <s v="Income"/>
        <s v="Total"/>
        <s v="Expense"/>
        <s v="N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n v="2"/>
    <m/>
    <m/>
    <m/>
    <m/>
    <m/>
    <m/>
    <m/>
    <x v="0"/>
    <x v="0"/>
  </r>
  <r>
    <n v="3"/>
    <s v="Income"/>
    <m/>
    <m/>
    <m/>
    <m/>
    <m/>
    <m/>
    <x v="0"/>
    <x v="0"/>
  </r>
  <r>
    <n v="4"/>
    <s v="All Star Banquet Ticket Sales"/>
    <n v="4300"/>
    <n v="1549"/>
    <n v="0.36"/>
    <n v="3000"/>
    <n v="-1300"/>
    <n v="0"/>
    <x v="1"/>
    <x v="1"/>
  </r>
  <r>
    <n v="5"/>
    <s v="All Star Towel Sales Income"/>
    <n v="19500"/>
    <n v="19691"/>
    <n v="1.01"/>
    <n v="19500"/>
    <n v="0"/>
    <n v="0"/>
    <x v="1"/>
    <x v="1"/>
  </r>
  <r>
    <n v="6"/>
    <s v="Dividend Income"/>
    <n v="23500"/>
    <n v="21143"/>
    <n v="0.9"/>
    <n v="24000"/>
    <n v="500"/>
    <n v="24000"/>
    <x v="2"/>
    <x v="1"/>
  </r>
  <r>
    <n v="7"/>
    <s v="Fines"/>
    <m/>
    <m/>
    <m/>
    <m/>
    <m/>
    <m/>
    <x v="0"/>
    <x v="0"/>
  </r>
  <r>
    <n v="8"/>
    <s v="Late Registration/Other"/>
    <m/>
    <m/>
    <m/>
    <m/>
    <m/>
    <m/>
    <x v="0"/>
    <x v="0"/>
  </r>
  <r>
    <n v="9"/>
    <s v="Sanctions"/>
    <n v="165"/>
    <m/>
    <m/>
    <m/>
    <m/>
    <m/>
    <x v="0"/>
    <x v="0"/>
  </r>
  <r>
    <n v="10"/>
    <s v="State Meet"/>
    <n v="6200"/>
    <m/>
    <m/>
    <m/>
    <m/>
    <m/>
    <x v="0"/>
    <x v="0"/>
  </r>
  <r>
    <n v="11"/>
    <s v="Total Fines"/>
    <n v="7500"/>
    <n v="6365"/>
    <n v="0.85"/>
    <n v="7500"/>
    <n v="0"/>
    <n v="7500"/>
    <x v="3"/>
    <x v="1"/>
  </r>
  <r>
    <n v="12"/>
    <s v="LSC Camp Registration"/>
    <n v="12000"/>
    <n v="8378"/>
    <n v="0.7"/>
    <n v="12300"/>
    <n v="300"/>
    <n v="0"/>
    <x v="4"/>
    <x v="1"/>
  </r>
  <r>
    <n v="13"/>
    <s v="Meet Sanction Income"/>
    <n v="101000"/>
    <n v="91960"/>
    <n v="0.91"/>
    <n v="101000"/>
    <n v="0"/>
    <n v="101000"/>
    <x v="3"/>
    <x v="1"/>
  </r>
  <r>
    <n v="14"/>
    <s v="Meet Travel Surcharges (Out of State)"/>
    <n v="7000"/>
    <n v="4443"/>
    <n v="0.63"/>
    <n v="5000"/>
    <n v="-2000"/>
    <n v="5000"/>
    <x v="3"/>
    <x v="1"/>
  </r>
  <r>
    <n v="15"/>
    <s v="Misc Income"/>
    <n v="5000"/>
    <n v="6221"/>
    <n v="1.24"/>
    <n v="5000"/>
    <n v="0"/>
    <n v="5000"/>
    <x v="5"/>
    <x v="1"/>
  </r>
  <r>
    <n v="16"/>
    <s v="Officials Training Fees"/>
    <n v="950"/>
    <n v="1138"/>
    <n v="1.2"/>
    <n v="1200"/>
    <n v="250"/>
    <n v="1200"/>
    <x v="5"/>
    <x v="1"/>
  </r>
  <r>
    <n v="17"/>
    <s v="Registration"/>
    <m/>
    <m/>
    <m/>
    <m/>
    <m/>
    <m/>
    <x v="0"/>
    <x v="0"/>
  </r>
  <r>
    <n v="18"/>
    <s v="Registration Income"/>
    <n v="705360"/>
    <n v="565825"/>
    <n v="0.8"/>
    <n v="715610"/>
    <n v="10250"/>
    <n v="160170"/>
    <x v="6"/>
    <x v="1"/>
  </r>
  <r>
    <n v="19"/>
    <s v="Total Registration"/>
    <n v="705360"/>
    <n v="565825"/>
    <n v="0.8"/>
    <n v="715610"/>
    <n v="10250"/>
    <m/>
    <x v="0"/>
    <x v="2"/>
  </r>
  <r>
    <n v="20"/>
    <s v="Sponsorships"/>
    <m/>
    <m/>
    <m/>
    <m/>
    <m/>
    <m/>
    <x v="0"/>
    <x v="0"/>
  </r>
  <r>
    <n v="21"/>
    <s v="Zone Team Application Fees"/>
    <n v="2415"/>
    <n v="2149"/>
    <n v="0.89"/>
    <n v="2200"/>
    <n v="-215"/>
    <n v="0"/>
    <x v="7"/>
    <x v="1"/>
  </r>
  <r>
    <n v="22"/>
    <s v="Zone OW Travel Fees"/>
    <n v="12800"/>
    <n v="12802"/>
    <n v="1"/>
    <n v="13600"/>
    <n v="800"/>
    <n v="0"/>
    <x v="7"/>
    <x v="1"/>
  </r>
  <r>
    <n v="23"/>
    <s v="Zone Travel Fees"/>
    <n v="30420"/>
    <n v="36400"/>
    <n v="1.2"/>
    <n v="37800"/>
    <n v="7380"/>
    <n v="0"/>
    <x v="7"/>
    <x v="1"/>
  </r>
  <r>
    <n v="24"/>
    <s v="Total Income"/>
    <n v="931745"/>
    <n v="778064"/>
    <m/>
    <n v="947710"/>
    <n v="15965"/>
    <m/>
    <x v="0"/>
    <x v="2"/>
  </r>
  <r>
    <n v="25"/>
    <m/>
    <m/>
    <m/>
    <m/>
    <m/>
    <m/>
    <m/>
    <x v="0"/>
    <x v="0"/>
  </r>
  <r>
    <n v="26"/>
    <s v="Expense"/>
    <m/>
    <m/>
    <m/>
    <m/>
    <m/>
    <m/>
    <x v="0"/>
    <x v="0"/>
  </r>
  <r>
    <n v="27"/>
    <s v="Administrative Office"/>
    <n v="500"/>
    <m/>
    <n v="0"/>
    <n v="500"/>
    <n v="0"/>
    <n v="500"/>
    <x v="8"/>
    <x v="3"/>
  </r>
  <r>
    <n v="28"/>
    <s v="Bookkeeper"/>
    <m/>
    <m/>
    <m/>
    <m/>
    <m/>
    <m/>
    <x v="0"/>
    <x v="0"/>
  </r>
  <r>
    <n v="29"/>
    <s v="Executive Director"/>
    <n v="79353"/>
    <n v="27794"/>
    <n v="0.35"/>
    <n v="50"/>
    <n v="-79303"/>
    <n v="50"/>
    <x v="8"/>
    <x v="3"/>
  </r>
  <r>
    <n v="30"/>
    <s v="Legal Expense"/>
    <n v="1500"/>
    <n v="0"/>
    <n v="0"/>
    <n v="1500"/>
    <n v="0"/>
    <n v="1500"/>
    <x v="8"/>
    <x v="3"/>
  </r>
  <r>
    <n v="31"/>
    <s v="LEAP 3 Expense"/>
    <m/>
    <m/>
    <m/>
    <m/>
    <m/>
    <m/>
    <x v="0"/>
    <x v="0"/>
  </r>
  <r>
    <n v="32"/>
    <s v="LSC Administrator"/>
    <m/>
    <n v="11567"/>
    <m/>
    <n v="34100"/>
    <n v="34100"/>
    <n v="34100"/>
    <x v="8"/>
    <x v="3"/>
  </r>
  <r>
    <n v="33"/>
    <s v="Other Operating Expenses"/>
    <n v="5200"/>
    <n v="1795"/>
    <n v="0.35"/>
    <n v="5200"/>
    <n v="0"/>
    <n v="5200"/>
    <x v="8"/>
    <x v="3"/>
  </r>
  <r>
    <n v="34"/>
    <s v="Intern"/>
    <n v="4800"/>
    <n v="50"/>
    <n v="0.01"/>
    <n v="4800"/>
    <n v="0"/>
    <n v="4800"/>
    <x v="8"/>
    <x v="3"/>
  </r>
  <r>
    <n v="35"/>
    <s v="Registration Service Expense"/>
    <n v="24530"/>
    <n v="20490"/>
    <n v="0.84"/>
    <n v="25000"/>
    <n v="470"/>
    <n v="25000"/>
    <x v="8"/>
    <x v="3"/>
  </r>
  <r>
    <n v="36"/>
    <s v="Registration Supply Expense"/>
    <n v="750"/>
    <n v="137"/>
    <n v="0.18"/>
    <n v="750"/>
    <n v="0"/>
    <n v="750"/>
    <x v="8"/>
    <x v="3"/>
  </r>
  <r>
    <n v="37"/>
    <s v="Travel Expenses - LSC Board/Committee"/>
    <n v="6400"/>
    <n v="879"/>
    <n v="0.14000000000000001"/>
    <n v="8400"/>
    <n v="2000"/>
    <n v="8400"/>
    <x v="9"/>
    <x v="3"/>
  </r>
  <r>
    <n v="38"/>
    <s v="Total Administrative Office Expenses"/>
    <n v="123033"/>
    <n v="62712"/>
    <n v="0.51"/>
    <n v="80300"/>
    <n v="-42733"/>
    <m/>
    <x v="0"/>
    <x v="2"/>
  </r>
  <r>
    <n v="39"/>
    <m/>
    <m/>
    <m/>
    <m/>
    <m/>
    <m/>
    <m/>
    <x v="0"/>
    <x v="0"/>
  </r>
  <r>
    <n v="40"/>
    <s v="All Star Awards Ceremony/Spring Meeting Expense"/>
    <n v="15600"/>
    <n v="12798"/>
    <n v="0.82"/>
    <n v="15600"/>
    <n v="0"/>
    <n v="12600"/>
    <x v="1"/>
    <x v="3"/>
  </r>
  <r>
    <n v="41"/>
    <s v="All Star Towel Expense"/>
    <n v="17500"/>
    <n v="20193"/>
    <n v="1.1499999999999999"/>
    <n v="21000"/>
    <n v="3500"/>
    <n v="1500"/>
    <x v="1"/>
    <x v="3"/>
  </r>
  <r>
    <n v="42"/>
    <s v="Athletes Budget"/>
    <n v="1000"/>
    <m/>
    <n v="0"/>
    <n v="2490"/>
    <n v="1490"/>
    <n v="2490"/>
    <x v="10"/>
    <x v="3"/>
  </r>
  <r>
    <n v="43"/>
    <s v="Bank Charges"/>
    <n v="150"/>
    <n v="83"/>
    <n v="0.55000000000000004"/>
    <n v="150"/>
    <n v="0"/>
    <n v="150"/>
    <x v="8"/>
    <x v="3"/>
  </r>
  <r>
    <n v="44"/>
    <s v="Betsy Dunbar Award"/>
    <n v="1000"/>
    <n v="0"/>
    <n v="0"/>
    <n v="1000"/>
    <n v="0"/>
    <n v="1000"/>
    <x v="8"/>
    <x v="3"/>
  </r>
  <r>
    <n v="45"/>
    <s v="Coaches Clinic(s)"/>
    <n v="7000"/>
    <n v="5660"/>
    <n v="0.81"/>
    <n v="7000"/>
    <n v="0"/>
    <n v="7000"/>
    <x v="9"/>
    <x v="3"/>
  </r>
  <r>
    <n v="46"/>
    <s v="GA Aquatic Sports Hall of Fame"/>
    <n v="1000"/>
    <m/>
    <n v="0"/>
    <n v="1000"/>
    <n v="0"/>
    <n v="1000"/>
    <x v="11"/>
    <x v="3"/>
  </r>
  <r>
    <n v="47"/>
    <s v="General Chair Discretionary Fund"/>
    <n v="500"/>
    <m/>
    <n v="0"/>
    <n v="500"/>
    <n v="0"/>
    <n v="500"/>
    <x v="10"/>
    <x v="3"/>
  </r>
  <r>
    <n v="48"/>
    <s v="Investment Expenses"/>
    <n v="7600"/>
    <n v="7690"/>
    <n v="1.01"/>
    <n v="7700"/>
    <n v="100"/>
    <n v="7700"/>
    <x v="8"/>
    <x v="3"/>
  </r>
  <r>
    <n v="49"/>
    <s v="LSC Camp Expenses"/>
    <n v="14100"/>
    <n v="11171"/>
    <n v="0.79"/>
    <n v="14800"/>
    <n v="700"/>
    <n v="2500"/>
    <x v="4"/>
    <x v="3"/>
  </r>
  <r>
    <n v="50"/>
    <s v="LSC Fall Meeting Expenses"/>
    <n v="1600"/>
    <m/>
    <n v="0"/>
    <n v="1600"/>
    <n v="0"/>
    <n v="1600"/>
    <x v="12"/>
    <x v="3"/>
  </r>
  <r>
    <n v="51"/>
    <s v="LSC Supported Meet Expense - Disability"/>
    <n v="2000"/>
    <n v="2000"/>
    <n v="1"/>
    <n v="2000"/>
    <n v="0"/>
    <n v="2000"/>
    <x v="3"/>
    <x v="3"/>
  </r>
  <r>
    <n v="52"/>
    <s v="LSC Supported Meet Expense - OW"/>
    <n v="1500"/>
    <m/>
    <n v="0"/>
    <n v="1500"/>
    <n v="0"/>
    <n v="1500"/>
    <x v="3"/>
    <x v="3"/>
  </r>
  <r>
    <n v="53"/>
    <s v="LSC Supported Meet Expense -Championships (awards)"/>
    <n v="800"/>
    <n v="615"/>
    <n v="0.77"/>
    <n v="20000"/>
    <n v="19200"/>
    <n v="20000"/>
    <x v="3"/>
    <x v="3"/>
  </r>
  <r>
    <n v="54"/>
    <s v="Officials Expenses"/>
    <n v="5060"/>
    <n v="1535"/>
    <n v="0.3"/>
    <n v="4300"/>
    <n v="-760"/>
    <n v="4300"/>
    <x v="3"/>
    <x v="3"/>
  </r>
  <r>
    <n v="55"/>
    <s v="Travel Expenses - Officials"/>
    <n v="4500"/>
    <n v="349"/>
    <n v="0.08"/>
    <n v="8900"/>
    <n v="4400"/>
    <n v="8900"/>
    <x v="9"/>
    <x v="3"/>
  </r>
  <r>
    <n v="56"/>
    <s v="Safe Sport Education Expense"/>
    <n v="500"/>
    <m/>
    <n v="0"/>
    <n v="500"/>
    <n v="0"/>
    <n v="500"/>
    <x v="10"/>
    <x v="3"/>
  </r>
  <r>
    <n v="57"/>
    <s v="Travel Expenses - Disability"/>
    <n v="3000"/>
    <n v="2000"/>
    <n v="0.67"/>
    <n v="15000"/>
    <n v="12000"/>
    <n v="15000"/>
    <x v="13"/>
    <x v="3"/>
  </r>
  <r>
    <n v="58"/>
    <s v="Travel Expenses - Coach of the Year"/>
    <n v="2000"/>
    <m/>
    <n v="0"/>
    <n v="2000"/>
    <n v="0"/>
    <n v="2000"/>
    <x v="9"/>
    <x v="3"/>
  </r>
  <r>
    <n v="59"/>
    <s v="Travel Expenses - Diversity"/>
    <n v="600"/>
    <n v="600"/>
    <n v="1"/>
    <n v="600"/>
    <n v="0"/>
    <n v="600"/>
    <x v="13"/>
    <x v="3"/>
  </r>
  <r>
    <n v="60"/>
    <s v="Travel Expenses - Juniors"/>
    <n v="41500"/>
    <m/>
    <n v="0"/>
    <n v="34500"/>
    <n v="-7000"/>
    <n v="34500"/>
    <x v="13"/>
    <x v="3"/>
  </r>
  <r>
    <n v="61"/>
    <s v="Travel Expenses - Futures"/>
    <n v="14000"/>
    <m/>
    <n v="0"/>
    <n v="6000"/>
    <n v="-8000"/>
    <n v="6000"/>
    <x v="13"/>
    <x v="3"/>
  </r>
  <r>
    <n v="62"/>
    <s v="Travel Expenses - Select Camps"/>
    <n v="1000"/>
    <n v="400"/>
    <n v="0.4"/>
    <n v="1000"/>
    <n v="0"/>
    <n v="1000"/>
    <x v="13"/>
    <x v="3"/>
  </r>
  <r>
    <n v="63"/>
    <s v="Travel Expenses - Senior &amp; OT"/>
    <n v="35200"/>
    <m/>
    <n v="0"/>
    <n v="98000"/>
    <n v="62800"/>
    <n v="98000"/>
    <x v="13"/>
    <x v="3"/>
  </r>
  <r>
    <n v="64"/>
    <s v="Total Travel"/>
    <n v="97300"/>
    <n v="3000"/>
    <n v="0.03"/>
    <n v="157100"/>
    <n v="59800"/>
    <m/>
    <x v="0"/>
    <x v="2"/>
  </r>
  <r>
    <n v="65"/>
    <s v="USAS Convention Expenses"/>
    <n v="22960"/>
    <m/>
    <m/>
    <n v="22960"/>
    <n v="0"/>
    <n v="22960"/>
    <x v="12"/>
    <x v="3"/>
  </r>
  <r>
    <n v="66"/>
    <s v="USAS Registration Fees Paid"/>
    <n v="546660"/>
    <n v="526210"/>
    <n v="0.96"/>
    <n v="555440"/>
    <n v="8780"/>
    <n v="0"/>
    <x v="6"/>
    <x v="3"/>
  </r>
  <r>
    <n v="67"/>
    <s v="Zone OW Team (Total Expenses)"/>
    <n v="21620"/>
    <n v="22456"/>
    <n v="1.04"/>
    <n v="23320"/>
    <n v="1700"/>
    <n v="9720"/>
    <x v="7"/>
    <x v="3"/>
  </r>
  <r>
    <n v="68"/>
    <s v="AG Zone Team (Total)"/>
    <n v="57900"/>
    <n v="39200"/>
    <n v="0.68"/>
    <n v="60500"/>
    <n v="2600"/>
    <n v="20500"/>
    <x v="7"/>
    <x v="3"/>
  </r>
  <r>
    <n v="69"/>
    <s v="Total Expense"/>
    <n v="950883"/>
    <n v="715672"/>
    <m/>
    <n v="1009660"/>
    <n v="58777"/>
    <m/>
    <x v="0"/>
    <x v="2"/>
  </r>
  <r>
    <n v="70"/>
    <m/>
    <m/>
    <m/>
    <m/>
    <m/>
    <m/>
    <m/>
    <x v="0"/>
    <x v="0"/>
  </r>
  <r>
    <n v="71"/>
    <s v="Total Surplus/(-Deficit)"/>
    <n v="-19138"/>
    <n v="62392"/>
    <m/>
    <n v="-61950"/>
    <m/>
    <m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19:B27" firstHeaderRow="1" firstDataRow="1" firstDataCol="1" rowPageCount="1" colPageCount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sortType="descending">
      <items count="17">
        <item x="1"/>
        <item x="13"/>
        <item m="1" x="14"/>
        <item x="10"/>
        <item x="2"/>
        <item x="3"/>
        <item x="11"/>
        <item x="4"/>
        <item x="12"/>
        <item x="5"/>
        <item x="8"/>
        <item x="9"/>
        <item m="1" x="15"/>
        <item x="6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6">
        <item h="1" x="3"/>
        <item x="1"/>
        <item h="1" x="4"/>
        <item h="1" x="2"/>
        <item h="1" x="0"/>
        <item t="default"/>
      </items>
    </pivotField>
  </pivotFields>
  <rowFields count="1">
    <field x="8"/>
  </rowFields>
  <rowItems count="8">
    <i>
      <x v="13"/>
    </i>
    <i>
      <x v="5"/>
    </i>
    <i>
      <x v="4"/>
    </i>
    <i>
      <x v="9"/>
    </i>
    <i>
      <x v="14"/>
    </i>
    <i>
      <x/>
    </i>
    <i>
      <x v="7"/>
    </i>
    <i t="grand">
      <x/>
    </i>
  </rowItems>
  <colItems count="1">
    <i/>
  </colItems>
  <pageFields count="1">
    <pageField fld="9" hier="-1"/>
  </pageFields>
  <dataFields count="1">
    <dataField name="Sum of Net" fld="7" baseField="8" baseItem="0" numFmtId="166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15" firstHeaderRow="1" firstDataRow="1" firstDataCol="1" rowPageCount="1" colPageCount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axis="axisRow" showAll="0" sortType="descending">
      <items count="17">
        <item x="1"/>
        <item x="13"/>
        <item m="1" x="14"/>
        <item x="10"/>
        <item x="2"/>
        <item x="3"/>
        <item x="11"/>
        <item x="4"/>
        <item x="12"/>
        <item x="5"/>
        <item x="8"/>
        <item x="9"/>
        <item m="1" x="15"/>
        <item x="6"/>
        <item x="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6">
        <item x="3"/>
        <item h="1" x="1"/>
        <item h="1" x="2"/>
        <item h="1" x="0"/>
        <item h="1" x="4"/>
        <item t="default"/>
      </items>
    </pivotField>
  </pivotFields>
  <rowFields count="1">
    <field x="8"/>
  </rowFields>
  <rowItems count="12">
    <i>
      <x v="1"/>
    </i>
    <i>
      <x v="10"/>
    </i>
    <i>
      <x v="15"/>
    </i>
    <i>
      <x v="5"/>
    </i>
    <i>
      <x v="11"/>
    </i>
    <i>
      <x v="8"/>
    </i>
    <i>
      <x/>
    </i>
    <i>
      <x v="3"/>
    </i>
    <i>
      <x v="7"/>
    </i>
    <i>
      <x v="6"/>
    </i>
    <i>
      <x v="13"/>
    </i>
    <i t="grand">
      <x/>
    </i>
  </rowItems>
  <colItems count="1">
    <i/>
  </colItems>
  <pageFields count="1">
    <pageField fld="9" hier="-1"/>
  </pageFields>
  <dataFields count="1">
    <dataField name="Sum of Net" fld="7" baseField="8" baseItem="1" numFmtId="166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27"/>
  <sheetViews>
    <sheetView workbookViewId="0">
      <selection activeCell="C9" sqref="C9"/>
    </sheetView>
  </sheetViews>
  <sheetFormatPr defaultRowHeight="15"/>
  <cols>
    <col min="1" max="1" width="13.7109375" customWidth="1"/>
    <col min="2" max="2" width="10.85546875" bestFit="1" customWidth="1"/>
    <col min="3" max="3" width="12.28515625" bestFit="1" customWidth="1"/>
    <col min="4" max="4" width="83.7109375" customWidth="1"/>
    <col min="5" max="5" width="2.85546875" customWidth="1"/>
    <col min="6" max="6" width="83.7109375" customWidth="1"/>
  </cols>
  <sheetData>
    <row r="1" spans="1:2">
      <c r="A1" s="7" t="s">
        <v>71</v>
      </c>
      <c r="B1" t="s">
        <v>27</v>
      </c>
    </row>
    <row r="3" spans="1:2">
      <c r="A3" s="7" t="s">
        <v>86</v>
      </c>
      <c r="B3" t="s">
        <v>90</v>
      </c>
    </row>
    <row r="4" spans="1:2">
      <c r="A4" s="8" t="s">
        <v>81</v>
      </c>
      <c r="B4" s="9">
        <v>155100</v>
      </c>
    </row>
    <row r="5" spans="1:2">
      <c r="A5" s="8" t="s">
        <v>78</v>
      </c>
      <c r="B5" s="9">
        <v>80750</v>
      </c>
    </row>
    <row r="6" spans="1:2">
      <c r="A6" s="8" t="s">
        <v>89</v>
      </c>
      <c r="B6" s="9">
        <v>30220</v>
      </c>
    </row>
    <row r="7" spans="1:2">
      <c r="A7" s="8" t="s">
        <v>75</v>
      </c>
      <c r="B7" s="9">
        <v>27800</v>
      </c>
    </row>
    <row r="8" spans="1:2">
      <c r="A8" s="8" t="s">
        <v>82</v>
      </c>
      <c r="B8" s="9">
        <v>26300</v>
      </c>
    </row>
    <row r="9" spans="1:2">
      <c r="A9" s="8" t="s">
        <v>80</v>
      </c>
      <c r="B9" s="9">
        <v>24560</v>
      </c>
    </row>
    <row r="10" spans="1:2">
      <c r="A10" s="8" t="s">
        <v>83</v>
      </c>
      <c r="B10" s="9">
        <v>14100</v>
      </c>
    </row>
    <row r="11" spans="1:2">
      <c r="A11" s="8" t="s">
        <v>79</v>
      </c>
      <c r="B11" s="9">
        <v>3490</v>
      </c>
    </row>
    <row r="12" spans="1:2">
      <c r="A12" s="8" t="s">
        <v>85</v>
      </c>
      <c r="B12" s="9">
        <v>2500</v>
      </c>
    </row>
    <row r="13" spans="1:2">
      <c r="A13" s="8" t="s">
        <v>84</v>
      </c>
      <c r="B13" s="9">
        <v>1000</v>
      </c>
    </row>
    <row r="14" spans="1:2">
      <c r="A14" s="8" t="s">
        <v>77</v>
      </c>
      <c r="B14" s="9">
        <v>0</v>
      </c>
    </row>
    <row r="15" spans="1:2">
      <c r="A15" s="8" t="s">
        <v>87</v>
      </c>
      <c r="B15" s="9">
        <v>365820</v>
      </c>
    </row>
    <row r="17" spans="1:2">
      <c r="A17" s="7" t="s">
        <v>71</v>
      </c>
      <c r="B17" t="s">
        <v>5</v>
      </c>
    </row>
    <row r="19" spans="1:2">
      <c r="A19" s="7" t="s">
        <v>86</v>
      </c>
      <c r="B19" t="s">
        <v>90</v>
      </c>
    </row>
    <row r="20" spans="1:2">
      <c r="A20" s="8" t="s">
        <v>77</v>
      </c>
      <c r="B20" s="9">
        <v>160170</v>
      </c>
    </row>
    <row r="21" spans="1:2">
      <c r="A21" s="8" t="s">
        <v>75</v>
      </c>
      <c r="B21" s="9">
        <v>113500</v>
      </c>
    </row>
    <row r="22" spans="1:2">
      <c r="A22" s="8" t="s">
        <v>74</v>
      </c>
      <c r="B22" s="9">
        <v>24000</v>
      </c>
    </row>
    <row r="23" spans="1:2">
      <c r="A23" s="8" t="s">
        <v>76</v>
      </c>
      <c r="B23" s="9">
        <v>6200</v>
      </c>
    </row>
    <row r="24" spans="1:2">
      <c r="A24" s="8" t="s">
        <v>89</v>
      </c>
      <c r="B24" s="9">
        <v>0</v>
      </c>
    </row>
    <row r="25" spans="1:2">
      <c r="A25" s="8" t="s">
        <v>83</v>
      </c>
      <c r="B25" s="9">
        <v>0</v>
      </c>
    </row>
    <row r="26" spans="1:2">
      <c r="A26" s="8" t="s">
        <v>85</v>
      </c>
      <c r="B26" s="9">
        <v>0</v>
      </c>
    </row>
    <row r="27" spans="1:2">
      <c r="A27" s="8" t="s">
        <v>87</v>
      </c>
      <c r="B27" s="9">
        <v>303870</v>
      </c>
    </row>
  </sheetData>
  <pageMargins left="0.25" right="0.25" top="0.75" bottom="0.75" header="0.3" footer="0.3"/>
  <pageSetup scale="6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72"/>
  <sheetViews>
    <sheetView tabSelected="1" workbookViewId="0">
      <pane ySplit="1" topLeftCell="A2" activePane="bottomLeft" state="frozen"/>
      <selection pane="bottomLeft" activeCell="B81" sqref="B81"/>
    </sheetView>
  </sheetViews>
  <sheetFormatPr defaultRowHeight="15"/>
  <cols>
    <col min="1" max="1" width="7.140625" bestFit="1" customWidth="1"/>
    <col min="2" max="2" width="51" bestFit="1" customWidth="1"/>
    <col min="3" max="3" width="11.7109375" style="2" customWidth="1"/>
    <col min="4" max="4" width="11.7109375" style="2" hidden="1" customWidth="1"/>
    <col min="5" max="5" width="11.7109375" style="1" hidden="1" customWidth="1"/>
    <col min="6" max="6" width="11.7109375" style="2" customWidth="1"/>
    <col min="7" max="8" width="12.7109375" style="2" hidden="1" customWidth="1"/>
    <col min="9" max="9" width="12.5703125" bestFit="1" customWidth="1"/>
    <col min="11" max="11" width="12.140625" style="2" bestFit="1" customWidth="1"/>
    <col min="12" max="12" width="46.7109375" customWidth="1"/>
  </cols>
  <sheetData>
    <row r="1" spans="1:12" ht="30">
      <c r="A1" t="s">
        <v>93</v>
      </c>
      <c r="B1" s="18" t="s">
        <v>72</v>
      </c>
      <c r="C1" s="17" t="s">
        <v>0</v>
      </c>
      <c r="D1" s="17" t="s">
        <v>1</v>
      </c>
      <c r="E1" s="19" t="s">
        <v>2</v>
      </c>
      <c r="F1" s="17" t="s">
        <v>3</v>
      </c>
      <c r="G1" s="17" t="s">
        <v>4</v>
      </c>
      <c r="H1" s="17" t="s">
        <v>88</v>
      </c>
      <c r="I1" s="17" t="s">
        <v>70</v>
      </c>
      <c r="J1" s="17" t="s">
        <v>71</v>
      </c>
      <c r="K1" s="17" t="s">
        <v>92</v>
      </c>
      <c r="L1" s="17" t="s">
        <v>98</v>
      </c>
    </row>
    <row r="2" spans="1:12">
      <c r="A2">
        <v>2</v>
      </c>
    </row>
    <row r="3" spans="1:12" ht="18.75">
      <c r="A3">
        <v>3</v>
      </c>
      <c r="B3" s="20" t="s">
        <v>5</v>
      </c>
      <c r="C3" s="4"/>
      <c r="D3" s="4"/>
      <c r="E3" s="5"/>
      <c r="F3" s="4"/>
      <c r="G3" s="4"/>
      <c r="H3" s="4"/>
      <c r="I3" s="3"/>
      <c r="J3" s="3"/>
    </row>
    <row r="4" spans="1:12">
      <c r="A4">
        <v>4</v>
      </c>
      <c r="B4" t="s">
        <v>6</v>
      </c>
      <c r="C4" s="2">
        <v>4300</v>
      </c>
      <c r="D4" s="2">
        <v>1549</v>
      </c>
      <c r="E4" s="1">
        <v>0.36</v>
      </c>
      <c r="F4" s="2">
        <v>3000</v>
      </c>
      <c r="G4" s="2">
        <v>-1300</v>
      </c>
      <c r="H4" s="2">
        <v>0</v>
      </c>
      <c r="I4" t="s">
        <v>83</v>
      </c>
      <c r="J4" t="s">
        <v>5</v>
      </c>
      <c r="K4" s="2">
        <v>0</v>
      </c>
    </row>
    <row r="5" spans="1:12">
      <c r="A5">
        <v>5</v>
      </c>
      <c r="B5" t="s">
        <v>7</v>
      </c>
      <c r="C5" s="2">
        <v>19500</v>
      </c>
      <c r="D5" s="2">
        <v>19691</v>
      </c>
      <c r="E5" s="1">
        <v>1.01</v>
      </c>
      <c r="F5" s="2">
        <v>19500</v>
      </c>
      <c r="G5" s="2">
        <v>0</v>
      </c>
      <c r="H5" s="2">
        <v>0</v>
      </c>
      <c r="I5" t="s">
        <v>83</v>
      </c>
      <c r="J5" t="s">
        <v>5</v>
      </c>
      <c r="K5" s="2">
        <v>21000</v>
      </c>
      <c r="L5" t="s">
        <v>100</v>
      </c>
    </row>
    <row r="6" spans="1:12">
      <c r="A6">
        <v>6</v>
      </c>
      <c r="B6" t="s">
        <v>8</v>
      </c>
      <c r="C6" s="2">
        <v>23500</v>
      </c>
      <c r="D6" s="2">
        <v>21143</v>
      </c>
      <c r="E6" s="1">
        <v>0.9</v>
      </c>
      <c r="F6" s="2">
        <v>24000</v>
      </c>
      <c r="G6" s="2">
        <v>500</v>
      </c>
      <c r="H6" s="2">
        <f>F6</f>
        <v>24000</v>
      </c>
      <c r="I6" t="s">
        <v>74</v>
      </c>
      <c r="J6" t="s">
        <v>5</v>
      </c>
      <c r="K6" s="2">
        <v>24000</v>
      </c>
    </row>
    <row r="7" spans="1:12">
      <c r="A7">
        <v>7</v>
      </c>
      <c r="B7" t="s">
        <v>9</v>
      </c>
    </row>
    <row r="8" spans="1:12">
      <c r="A8">
        <v>8</v>
      </c>
      <c r="B8" t="s">
        <v>10</v>
      </c>
    </row>
    <row r="9" spans="1:12">
      <c r="A9">
        <v>9</v>
      </c>
      <c r="B9" t="s">
        <v>11</v>
      </c>
      <c r="C9" s="2">
        <v>165</v>
      </c>
      <c r="K9" s="2">
        <v>0</v>
      </c>
    </row>
    <row r="10" spans="1:12">
      <c r="A10">
        <v>10</v>
      </c>
      <c r="B10" t="s">
        <v>12</v>
      </c>
      <c r="C10" s="2">
        <v>6200</v>
      </c>
      <c r="K10" s="2">
        <v>0</v>
      </c>
    </row>
    <row r="11" spans="1:12">
      <c r="A11">
        <v>11</v>
      </c>
      <c r="B11" t="s">
        <v>13</v>
      </c>
      <c r="C11" s="2">
        <v>7500</v>
      </c>
      <c r="D11" s="2">
        <v>6365</v>
      </c>
      <c r="E11" s="1">
        <v>0.85</v>
      </c>
      <c r="F11" s="2">
        <v>7500</v>
      </c>
      <c r="G11" s="2">
        <v>0</v>
      </c>
      <c r="H11" s="2">
        <f>F11</f>
        <v>7500</v>
      </c>
      <c r="I11" t="s">
        <v>75</v>
      </c>
      <c r="J11" t="s">
        <v>5</v>
      </c>
      <c r="K11" s="2">
        <v>1000</v>
      </c>
    </row>
    <row r="12" spans="1:12">
      <c r="A12">
        <v>12</v>
      </c>
      <c r="B12" t="s">
        <v>14</v>
      </c>
      <c r="C12" s="2">
        <v>12000</v>
      </c>
      <c r="D12" s="2">
        <v>8378</v>
      </c>
      <c r="E12" s="1">
        <v>0.7</v>
      </c>
      <c r="F12" s="2">
        <v>12300</v>
      </c>
      <c r="G12" s="2">
        <v>300</v>
      </c>
      <c r="H12" s="2">
        <v>0</v>
      </c>
      <c r="I12" t="s">
        <v>85</v>
      </c>
      <c r="J12" t="s">
        <v>5</v>
      </c>
      <c r="K12" s="2">
        <v>14800</v>
      </c>
      <c r="L12" t="s">
        <v>100</v>
      </c>
    </row>
    <row r="13" spans="1:12">
      <c r="A13">
        <v>13</v>
      </c>
      <c r="B13" t="s">
        <v>15</v>
      </c>
      <c r="C13" s="2">
        <v>101000</v>
      </c>
      <c r="D13" s="2">
        <v>91960</v>
      </c>
      <c r="E13" s="1">
        <v>0.91</v>
      </c>
      <c r="F13" s="2">
        <v>101000</v>
      </c>
      <c r="G13" s="2">
        <v>0</v>
      </c>
      <c r="H13" s="2">
        <f>F13</f>
        <v>101000</v>
      </c>
      <c r="I13" t="s">
        <v>75</v>
      </c>
      <c r="J13" t="s">
        <v>5</v>
      </c>
      <c r="K13" s="2">
        <v>14500</v>
      </c>
      <c r="L13" t="s">
        <v>95</v>
      </c>
    </row>
    <row r="14" spans="1:12">
      <c r="A14">
        <v>14</v>
      </c>
      <c r="B14" t="s">
        <v>16</v>
      </c>
      <c r="C14" s="2">
        <v>7000</v>
      </c>
      <c r="D14" s="2">
        <v>4443</v>
      </c>
      <c r="E14" s="1">
        <v>0.63</v>
      </c>
      <c r="F14" s="2">
        <v>5000</v>
      </c>
      <c r="G14" s="2">
        <v>-2000</v>
      </c>
      <c r="H14" s="2">
        <f>F14</f>
        <v>5000</v>
      </c>
      <c r="I14" t="s">
        <v>75</v>
      </c>
      <c r="J14" t="s">
        <v>5</v>
      </c>
      <c r="K14" s="2">
        <v>1000</v>
      </c>
    </row>
    <row r="15" spans="1:12">
      <c r="A15">
        <v>15</v>
      </c>
      <c r="B15" t="s">
        <v>17</v>
      </c>
      <c r="C15" s="2">
        <v>5000</v>
      </c>
      <c r="D15" s="2">
        <v>6221</v>
      </c>
      <c r="E15" s="1">
        <v>1.24</v>
      </c>
      <c r="F15" s="2">
        <v>5000</v>
      </c>
      <c r="G15" s="2">
        <v>0</v>
      </c>
      <c r="H15" s="2">
        <f t="shared" ref="H15:H16" si="0">F15</f>
        <v>5000</v>
      </c>
      <c r="I15" t="s">
        <v>76</v>
      </c>
      <c r="J15" t="s">
        <v>5</v>
      </c>
      <c r="K15" s="2">
        <v>0</v>
      </c>
      <c r="L15" t="s">
        <v>100</v>
      </c>
    </row>
    <row r="16" spans="1:12">
      <c r="A16">
        <v>16</v>
      </c>
      <c r="B16" t="s">
        <v>18</v>
      </c>
      <c r="C16" s="2">
        <v>950</v>
      </c>
      <c r="D16" s="2">
        <v>1138</v>
      </c>
      <c r="E16" s="1">
        <v>1.2</v>
      </c>
      <c r="F16" s="2">
        <v>1200</v>
      </c>
      <c r="G16" s="2">
        <v>250</v>
      </c>
      <c r="H16" s="2">
        <f t="shared" si="0"/>
        <v>1200</v>
      </c>
      <c r="I16" t="s">
        <v>76</v>
      </c>
      <c r="J16" t="s">
        <v>5</v>
      </c>
      <c r="K16" s="2">
        <v>1200</v>
      </c>
    </row>
    <row r="17" spans="1:12">
      <c r="A17">
        <v>17</v>
      </c>
      <c r="B17" t="s">
        <v>19</v>
      </c>
    </row>
    <row r="18" spans="1:12">
      <c r="A18">
        <v>18</v>
      </c>
      <c r="B18" s="13" t="s">
        <v>20</v>
      </c>
      <c r="C18" s="2">
        <v>705360</v>
      </c>
      <c r="D18" s="2">
        <v>565825</v>
      </c>
      <c r="E18" s="1">
        <v>0.8</v>
      </c>
      <c r="F18" s="2">
        <v>715610</v>
      </c>
      <c r="G18" s="2">
        <v>10250</v>
      </c>
      <c r="H18" s="2">
        <f>+F18-F66</f>
        <v>160170</v>
      </c>
      <c r="I18" t="s">
        <v>77</v>
      </c>
      <c r="J18" t="s">
        <v>5</v>
      </c>
      <c r="K18" s="4">
        <v>591610</v>
      </c>
    </row>
    <row r="19" spans="1:12">
      <c r="A19">
        <v>19</v>
      </c>
      <c r="B19" t="s">
        <v>21</v>
      </c>
      <c r="C19" s="2">
        <v>705360</v>
      </c>
      <c r="D19" s="2">
        <v>565825</v>
      </c>
      <c r="E19" s="1">
        <v>0.8</v>
      </c>
      <c r="F19" s="2">
        <v>715610</v>
      </c>
      <c r="G19" s="2">
        <v>10250</v>
      </c>
      <c r="J19" t="s">
        <v>73</v>
      </c>
    </row>
    <row r="20" spans="1:12">
      <c r="A20">
        <v>20</v>
      </c>
      <c r="B20" t="s">
        <v>22</v>
      </c>
    </row>
    <row r="21" spans="1:12">
      <c r="A21">
        <v>21</v>
      </c>
      <c r="B21" t="s">
        <v>23</v>
      </c>
      <c r="C21" s="2">
        <v>2415</v>
      </c>
      <c r="D21" s="2">
        <v>2149</v>
      </c>
      <c r="E21" s="1">
        <v>0.89</v>
      </c>
      <c r="F21" s="2">
        <v>2200</v>
      </c>
      <c r="G21" s="2">
        <v>-215</v>
      </c>
      <c r="H21" s="2">
        <v>0</v>
      </c>
      <c r="I21" t="s">
        <v>89</v>
      </c>
      <c r="J21" t="s">
        <v>5</v>
      </c>
      <c r="K21" s="2">
        <f>50*(54+32)</f>
        <v>4300</v>
      </c>
      <c r="L21" t="s">
        <v>101</v>
      </c>
    </row>
    <row r="22" spans="1:12">
      <c r="A22">
        <v>22</v>
      </c>
      <c r="B22" t="s">
        <v>24</v>
      </c>
      <c r="C22" s="2">
        <v>12800</v>
      </c>
      <c r="D22" s="2">
        <v>12802</v>
      </c>
      <c r="E22" s="1">
        <v>1</v>
      </c>
      <c r="F22" s="2">
        <v>13600</v>
      </c>
      <c r="G22" s="2">
        <v>800</v>
      </c>
      <c r="H22" s="2">
        <v>0</v>
      </c>
      <c r="I22" t="s">
        <v>89</v>
      </c>
      <c r="J22" t="s">
        <v>5</v>
      </c>
      <c r="K22" s="2">
        <f>575*32</f>
        <v>18400</v>
      </c>
      <c r="L22" t="s">
        <v>96</v>
      </c>
    </row>
    <row r="23" spans="1:12">
      <c r="A23">
        <v>23</v>
      </c>
      <c r="B23" t="s">
        <v>25</v>
      </c>
      <c r="C23" s="2">
        <v>30420</v>
      </c>
      <c r="D23" s="2">
        <v>36400</v>
      </c>
      <c r="E23" s="1">
        <v>1.2</v>
      </c>
      <c r="F23" s="2">
        <v>37800</v>
      </c>
      <c r="G23" s="2">
        <v>7380</v>
      </c>
      <c r="H23" s="2">
        <v>0</v>
      </c>
      <c r="I23" t="s">
        <v>89</v>
      </c>
      <c r="J23" t="s">
        <v>5</v>
      </c>
      <c r="K23" s="2">
        <f>975*54</f>
        <v>52650</v>
      </c>
      <c r="L23" t="s">
        <v>102</v>
      </c>
    </row>
    <row r="24" spans="1:12">
      <c r="A24">
        <v>24</v>
      </c>
      <c r="B24" t="s">
        <v>26</v>
      </c>
      <c r="C24" s="2">
        <v>931745</v>
      </c>
      <c r="D24" s="2">
        <v>778064</v>
      </c>
      <c r="F24" s="2">
        <v>947710</v>
      </c>
      <c r="G24" s="2">
        <v>15965</v>
      </c>
      <c r="J24" t="s">
        <v>73</v>
      </c>
      <c r="K24" s="2">
        <f>SUM(K4:K23)</f>
        <v>744460</v>
      </c>
    </row>
    <row r="25" spans="1:12">
      <c r="A25">
        <v>25</v>
      </c>
    </row>
    <row r="26" spans="1:12" ht="18.75">
      <c r="A26">
        <v>26</v>
      </c>
      <c r="B26" s="20" t="s">
        <v>27</v>
      </c>
      <c r="C26" s="4"/>
      <c r="D26" s="4"/>
      <c r="E26" s="5"/>
      <c r="F26" s="4"/>
      <c r="G26" s="4"/>
      <c r="H26" s="4"/>
      <c r="I26" s="3"/>
      <c r="J26" s="3"/>
    </row>
    <row r="27" spans="1:12">
      <c r="A27">
        <v>27</v>
      </c>
      <c r="B27" t="s">
        <v>28</v>
      </c>
      <c r="C27" s="2">
        <v>500</v>
      </c>
      <c r="E27" s="1">
        <v>0</v>
      </c>
      <c r="F27" s="2">
        <v>500</v>
      </c>
      <c r="G27" s="2">
        <v>0</v>
      </c>
      <c r="H27" s="2">
        <f>F27</f>
        <v>500</v>
      </c>
      <c r="I27" t="s">
        <v>78</v>
      </c>
      <c r="J27" t="s">
        <v>27</v>
      </c>
      <c r="K27" s="2">
        <v>500</v>
      </c>
    </row>
    <row r="28" spans="1:12">
      <c r="A28">
        <v>28</v>
      </c>
      <c r="B28" t="s">
        <v>29</v>
      </c>
    </row>
    <row r="29" spans="1:12">
      <c r="A29">
        <v>29</v>
      </c>
      <c r="B29" t="s">
        <v>30</v>
      </c>
      <c r="C29" s="2">
        <v>79353</v>
      </c>
      <c r="D29" s="2">
        <v>27794</v>
      </c>
      <c r="E29" s="1">
        <v>0.35</v>
      </c>
      <c r="F29" s="2">
        <v>50</v>
      </c>
      <c r="G29" s="2">
        <v>-79303</v>
      </c>
      <c r="H29" s="2">
        <f>F29</f>
        <v>50</v>
      </c>
      <c r="I29" t="s">
        <v>78</v>
      </c>
      <c r="J29" t="s">
        <v>27</v>
      </c>
    </row>
    <row r="30" spans="1:12">
      <c r="A30">
        <v>30</v>
      </c>
      <c r="B30" t="s">
        <v>31</v>
      </c>
      <c r="C30" s="2">
        <v>1500</v>
      </c>
      <c r="D30" s="2">
        <v>0</v>
      </c>
      <c r="E30" s="1">
        <v>0</v>
      </c>
      <c r="F30" s="2">
        <v>1500</v>
      </c>
      <c r="G30" s="2">
        <v>0</v>
      </c>
      <c r="H30" s="2">
        <f>F30</f>
        <v>1500</v>
      </c>
      <c r="I30" t="s">
        <v>78</v>
      </c>
      <c r="J30" t="s">
        <v>27</v>
      </c>
      <c r="K30" s="2">
        <v>1500</v>
      </c>
    </row>
    <row r="31" spans="1:12">
      <c r="A31">
        <v>31</v>
      </c>
      <c r="B31" t="s">
        <v>32</v>
      </c>
    </row>
    <row r="32" spans="1:12">
      <c r="A32">
        <v>32</v>
      </c>
      <c r="B32" t="s">
        <v>33</v>
      </c>
      <c r="D32" s="2">
        <v>11567</v>
      </c>
      <c r="F32" s="2">
        <v>34100</v>
      </c>
      <c r="G32" s="2">
        <v>34100</v>
      </c>
      <c r="H32" s="2">
        <f t="shared" ref="H32:H37" si="1">F32</f>
        <v>34100</v>
      </c>
      <c r="I32" t="s">
        <v>78</v>
      </c>
      <c r="J32" t="s">
        <v>27</v>
      </c>
      <c r="K32" s="2">
        <v>34100</v>
      </c>
    </row>
    <row r="33" spans="1:12">
      <c r="A33">
        <v>33</v>
      </c>
      <c r="B33" t="s">
        <v>34</v>
      </c>
      <c r="C33" s="2">
        <v>5200</v>
      </c>
      <c r="D33" s="2">
        <v>1795</v>
      </c>
      <c r="E33" s="1">
        <v>0.35</v>
      </c>
      <c r="F33" s="2">
        <v>5200</v>
      </c>
      <c r="G33" s="2">
        <v>0</v>
      </c>
      <c r="H33" s="2">
        <f t="shared" si="1"/>
        <v>5200</v>
      </c>
      <c r="I33" t="s">
        <v>78</v>
      </c>
      <c r="J33" t="s">
        <v>27</v>
      </c>
      <c r="K33" s="2">
        <v>5200</v>
      </c>
    </row>
    <row r="34" spans="1:12">
      <c r="A34">
        <v>34</v>
      </c>
      <c r="B34" t="s">
        <v>35</v>
      </c>
      <c r="C34" s="2">
        <v>4800</v>
      </c>
      <c r="D34" s="2">
        <v>50</v>
      </c>
      <c r="E34" s="1">
        <v>0.01</v>
      </c>
      <c r="F34" s="2">
        <v>4800</v>
      </c>
      <c r="G34" s="2">
        <v>0</v>
      </c>
      <c r="H34" s="2">
        <f t="shared" si="1"/>
        <v>4800</v>
      </c>
      <c r="I34" t="s">
        <v>78</v>
      </c>
      <c r="J34" t="s">
        <v>27</v>
      </c>
      <c r="K34" s="2">
        <v>4800</v>
      </c>
    </row>
    <row r="35" spans="1:12">
      <c r="A35">
        <v>35</v>
      </c>
      <c r="B35" t="s">
        <v>36</v>
      </c>
      <c r="C35" s="2">
        <v>24530</v>
      </c>
      <c r="D35" s="2">
        <v>20490</v>
      </c>
      <c r="E35" s="1">
        <v>0.84</v>
      </c>
      <c r="F35" s="2">
        <v>25000</v>
      </c>
      <c r="G35" s="2">
        <v>470</v>
      </c>
      <c r="H35" s="2">
        <f t="shared" si="1"/>
        <v>25000</v>
      </c>
      <c r="I35" t="s">
        <v>78</v>
      </c>
      <c r="J35" t="s">
        <v>27</v>
      </c>
      <c r="K35" s="2">
        <v>25000</v>
      </c>
    </row>
    <row r="36" spans="1:12">
      <c r="A36">
        <v>36</v>
      </c>
      <c r="B36" t="s">
        <v>37</v>
      </c>
      <c r="C36" s="2">
        <v>750</v>
      </c>
      <c r="D36" s="2">
        <v>137</v>
      </c>
      <c r="E36" s="1">
        <v>0.18</v>
      </c>
      <c r="F36" s="2">
        <v>750</v>
      </c>
      <c r="G36" s="2">
        <v>0</v>
      </c>
      <c r="H36" s="2">
        <f t="shared" si="1"/>
        <v>750</v>
      </c>
      <c r="I36" t="s">
        <v>78</v>
      </c>
      <c r="J36" t="s">
        <v>27</v>
      </c>
      <c r="K36" s="2">
        <v>750</v>
      </c>
    </row>
    <row r="37" spans="1:12">
      <c r="A37">
        <v>37</v>
      </c>
      <c r="B37" t="s">
        <v>38</v>
      </c>
      <c r="C37" s="2">
        <v>6400</v>
      </c>
      <c r="D37" s="2">
        <v>879</v>
      </c>
      <c r="E37" s="1">
        <v>0.14000000000000001</v>
      </c>
      <c r="F37" s="2">
        <v>8400</v>
      </c>
      <c r="G37" s="2">
        <v>2000</v>
      </c>
      <c r="H37" s="2">
        <f t="shared" si="1"/>
        <v>8400</v>
      </c>
      <c r="I37" t="s">
        <v>82</v>
      </c>
      <c r="J37" t="s">
        <v>27</v>
      </c>
      <c r="K37" s="2">
        <v>5000</v>
      </c>
      <c r="L37" t="s">
        <v>94</v>
      </c>
    </row>
    <row r="38" spans="1:12">
      <c r="A38">
        <v>38</v>
      </c>
      <c r="B38" s="10" t="s">
        <v>39</v>
      </c>
      <c r="C38" s="11">
        <v>123033</v>
      </c>
      <c r="D38" s="11">
        <v>62712</v>
      </c>
      <c r="E38" s="12">
        <v>0.51</v>
      </c>
      <c r="F38" s="11">
        <v>80300</v>
      </c>
      <c r="G38" s="11">
        <v>-42733</v>
      </c>
      <c r="H38" s="11"/>
      <c r="J38" t="s">
        <v>73</v>
      </c>
      <c r="K38" s="2">
        <f>SUM(K27:K37)</f>
        <v>76850</v>
      </c>
    </row>
    <row r="39" spans="1:12">
      <c r="A39">
        <v>39</v>
      </c>
    </row>
    <row r="40" spans="1:12">
      <c r="A40">
        <v>40</v>
      </c>
      <c r="B40" t="s">
        <v>40</v>
      </c>
      <c r="C40" s="2">
        <v>15600</v>
      </c>
      <c r="D40" s="2">
        <v>12798</v>
      </c>
      <c r="E40" s="1">
        <v>0.82</v>
      </c>
      <c r="F40" s="2">
        <v>15600</v>
      </c>
      <c r="G40" s="2">
        <v>0</v>
      </c>
      <c r="H40" s="2">
        <f>+F40-F4</f>
        <v>12600</v>
      </c>
      <c r="I40" t="s">
        <v>83</v>
      </c>
      <c r="J40" t="s">
        <v>27</v>
      </c>
      <c r="K40" s="2">
        <v>4000</v>
      </c>
      <c r="L40" t="s">
        <v>97</v>
      </c>
    </row>
    <row r="41" spans="1:12">
      <c r="A41">
        <v>41</v>
      </c>
      <c r="B41" t="s">
        <v>41</v>
      </c>
      <c r="C41" s="2">
        <v>17500</v>
      </c>
      <c r="D41" s="2">
        <v>20193</v>
      </c>
      <c r="E41" s="1">
        <v>1.1499999999999999</v>
      </c>
      <c r="F41" s="2">
        <v>21000</v>
      </c>
      <c r="G41" s="2">
        <v>3500</v>
      </c>
      <c r="H41" s="2">
        <f>+F41-F5</f>
        <v>1500</v>
      </c>
      <c r="I41" t="s">
        <v>83</v>
      </c>
      <c r="J41" t="s">
        <v>27</v>
      </c>
      <c r="K41" s="2">
        <v>21000</v>
      </c>
    </row>
    <row r="42" spans="1:12">
      <c r="A42">
        <v>42</v>
      </c>
      <c r="B42" t="s">
        <v>42</v>
      </c>
      <c r="C42" s="2">
        <v>1000</v>
      </c>
      <c r="E42" s="1">
        <v>0</v>
      </c>
      <c r="F42" s="2">
        <v>2490</v>
      </c>
      <c r="G42" s="2">
        <v>1490</v>
      </c>
      <c r="H42" s="2">
        <f t="shared" ref="H42:H48" si="2">F42</f>
        <v>2490</v>
      </c>
      <c r="I42" t="s">
        <v>79</v>
      </c>
      <c r="J42" t="s">
        <v>27</v>
      </c>
      <c r="K42" s="2">
        <v>3800</v>
      </c>
    </row>
    <row r="43" spans="1:12">
      <c r="A43">
        <v>43</v>
      </c>
      <c r="B43" t="s">
        <v>43</v>
      </c>
      <c r="C43" s="2">
        <v>150</v>
      </c>
      <c r="D43" s="2">
        <v>83</v>
      </c>
      <c r="E43" s="1">
        <v>0.55000000000000004</v>
      </c>
      <c r="F43" s="2">
        <v>150</v>
      </c>
      <c r="G43" s="2">
        <v>0</v>
      </c>
      <c r="H43" s="2">
        <f t="shared" si="2"/>
        <v>150</v>
      </c>
      <c r="I43" t="s">
        <v>78</v>
      </c>
      <c r="J43" t="s">
        <v>27</v>
      </c>
      <c r="K43" s="2">
        <v>150</v>
      </c>
    </row>
    <row r="44" spans="1:12">
      <c r="A44">
        <v>44</v>
      </c>
      <c r="B44" t="s">
        <v>44</v>
      </c>
      <c r="C44" s="2">
        <v>1000</v>
      </c>
      <c r="D44" s="2">
        <v>0</v>
      </c>
      <c r="E44" s="1">
        <v>0</v>
      </c>
      <c r="F44" s="2">
        <v>1000</v>
      </c>
      <c r="G44" s="2">
        <v>0</v>
      </c>
      <c r="H44" s="2">
        <f t="shared" si="2"/>
        <v>1000</v>
      </c>
      <c r="I44" t="s">
        <v>78</v>
      </c>
      <c r="J44" t="s">
        <v>27</v>
      </c>
      <c r="K44" s="2">
        <v>1000</v>
      </c>
    </row>
    <row r="45" spans="1:12">
      <c r="A45">
        <v>45</v>
      </c>
      <c r="B45" t="s">
        <v>45</v>
      </c>
      <c r="C45" s="2">
        <v>7000</v>
      </c>
      <c r="D45" s="2">
        <v>5660</v>
      </c>
      <c r="E45" s="1">
        <v>0.81</v>
      </c>
      <c r="F45" s="2">
        <v>7000</v>
      </c>
      <c r="G45" s="2">
        <v>0</v>
      </c>
      <c r="H45" s="2">
        <f t="shared" si="2"/>
        <v>7000</v>
      </c>
      <c r="I45" t="s">
        <v>82</v>
      </c>
      <c r="J45" t="s">
        <v>27</v>
      </c>
      <c r="K45" s="2">
        <v>4000</v>
      </c>
    </row>
    <row r="46" spans="1:12">
      <c r="A46">
        <v>46</v>
      </c>
      <c r="B46" t="s">
        <v>46</v>
      </c>
      <c r="C46" s="2">
        <v>1000</v>
      </c>
      <c r="E46" s="1">
        <v>0</v>
      </c>
      <c r="F46" s="2">
        <v>1000</v>
      </c>
      <c r="G46" s="2">
        <v>0</v>
      </c>
      <c r="H46" s="2">
        <f t="shared" si="2"/>
        <v>1000</v>
      </c>
      <c r="I46" t="s">
        <v>84</v>
      </c>
      <c r="J46" t="s">
        <v>27</v>
      </c>
      <c r="K46" s="2">
        <v>1000</v>
      </c>
    </row>
    <row r="47" spans="1:12">
      <c r="A47">
        <v>47</v>
      </c>
      <c r="B47" t="s">
        <v>47</v>
      </c>
      <c r="C47" s="2">
        <v>500</v>
      </c>
      <c r="E47" s="1">
        <v>0</v>
      </c>
      <c r="F47" s="2">
        <v>500</v>
      </c>
      <c r="G47" s="2">
        <v>0</v>
      </c>
      <c r="H47" s="2">
        <f t="shared" si="2"/>
        <v>500</v>
      </c>
      <c r="I47" t="s">
        <v>79</v>
      </c>
      <c r="J47" t="s">
        <v>27</v>
      </c>
      <c r="K47" s="2">
        <v>500</v>
      </c>
    </row>
    <row r="48" spans="1:12">
      <c r="A48">
        <v>48</v>
      </c>
      <c r="B48" t="s">
        <v>48</v>
      </c>
      <c r="C48" s="2">
        <v>7600</v>
      </c>
      <c r="D48" s="2">
        <v>7690</v>
      </c>
      <c r="E48" s="1">
        <v>1.01</v>
      </c>
      <c r="F48" s="2">
        <v>7700</v>
      </c>
      <c r="G48" s="2">
        <v>100</v>
      </c>
      <c r="H48" s="2">
        <f t="shared" si="2"/>
        <v>7700</v>
      </c>
      <c r="I48" t="s">
        <v>78</v>
      </c>
      <c r="J48" t="s">
        <v>27</v>
      </c>
      <c r="K48" s="2">
        <v>7700</v>
      </c>
    </row>
    <row r="49" spans="1:12">
      <c r="A49">
        <v>49</v>
      </c>
      <c r="B49" t="s">
        <v>49</v>
      </c>
      <c r="C49" s="2">
        <v>14100</v>
      </c>
      <c r="D49" s="2">
        <v>11171</v>
      </c>
      <c r="E49" s="1">
        <v>0.79</v>
      </c>
      <c r="F49" s="2">
        <v>14800</v>
      </c>
      <c r="G49" s="2">
        <v>700</v>
      </c>
      <c r="H49" s="2">
        <f>+F49-F12</f>
        <v>2500</v>
      </c>
      <c r="I49" t="s">
        <v>85</v>
      </c>
      <c r="J49" t="s">
        <v>27</v>
      </c>
      <c r="K49" s="2">
        <v>14800</v>
      </c>
    </row>
    <row r="50" spans="1:12">
      <c r="A50">
        <v>50</v>
      </c>
      <c r="B50" t="s">
        <v>50</v>
      </c>
      <c r="C50" s="2">
        <v>1600</v>
      </c>
      <c r="E50" s="1">
        <v>0</v>
      </c>
      <c r="F50" s="2">
        <v>1600</v>
      </c>
      <c r="G50" s="2">
        <v>0</v>
      </c>
      <c r="H50" s="2">
        <f>F50</f>
        <v>1600</v>
      </c>
      <c r="I50" t="s">
        <v>80</v>
      </c>
      <c r="J50" t="s">
        <v>27</v>
      </c>
      <c r="K50" s="2">
        <v>1600</v>
      </c>
    </row>
    <row r="51" spans="1:12">
      <c r="A51">
        <v>51</v>
      </c>
      <c r="B51" t="s">
        <v>51</v>
      </c>
      <c r="C51" s="2">
        <v>2000</v>
      </c>
      <c r="D51" s="2">
        <v>2000</v>
      </c>
      <c r="E51" s="1">
        <v>1</v>
      </c>
      <c r="F51" s="2">
        <v>2000</v>
      </c>
      <c r="G51" s="2">
        <v>0</v>
      </c>
      <c r="H51" s="2">
        <f>F51</f>
        <v>2000</v>
      </c>
      <c r="I51" t="s">
        <v>75</v>
      </c>
      <c r="J51" t="s">
        <v>27</v>
      </c>
      <c r="K51" s="2">
        <v>2000</v>
      </c>
    </row>
    <row r="52" spans="1:12">
      <c r="A52">
        <v>52</v>
      </c>
      <c r="B52" t="s">
        <v>52</v>
      </c>
      <c r="C52" s="2">
        <v>1500</v>
      </c>
      <c r="E52" s="1">
        <v>0</v>
      </c>
      <c r="F52" s="2">
        <v>1500</v>
      </c>
      <c r="G52" s="2">
        <v>0</v>
      </c>
      <c r="H52" s="2">
        <f>F52</f>
        <v>1500</v>
      </c>
      <c r="I52" t="s">
        <v>75</v>
      </c>
      <c r="J52" t="s">
        <v>27</v>
      </c>
      <c r="K52" s="2">
        <v>1500</v>
      </c>
    </row>
    <row r="53" spans="1:12">
      <c r="A53">
        <v>53</v>
      </c>
      <c r="B53" t="s">
        <v>99</v>
      </c>
      <c r="C53" s="2">
        <v>800</v>
      </c>
      <c r="D53" s="2">
        <v>615</v>
      </c>
      <c r="E53" s="1">
        <v>0.77</v>
      </c>
      <c r="F53" s="2">
        <v>20000</v>
      </c>
      <c r="G53" s="2">
        <v>19200</v>
      </c>
      <c r="H53" s="2">
        <f t="shared" ref="H53:H65" si="3">F53</f>
        <v>20000</v>
      </c>
      <c r="I53" t="s">
        <v>75</v>
      </c>
      <c r="J53" t="s">
        <v>27</v>
      </c>
      <c r="K53" s="2">
        <v>42000</v>
      </c>
      <c r="L53" t="s">
        <v>103</v>
      </c>
    </row>
    <row r="54" spans="1:12">
      <c r="A54">
        <v>54</v>
      </c>
      <c r="B54" t="s">
        <v>53</v>
      </c>
      <c r="C54" s="2">
        <v>5060</v>
      </c>
      <c r="D54" s="2">
        <v>1535</v>
      </c>
      <c r="E54" s="1">
        <v>0.3</v>
      </c>
      <c r="F54" s="2">
        <v>4300</v>
      </c>
      <c r="G54" s="2">
        <v>-760</v>
      </c>
      <c r="H54" s="2">
        <f t="shared" si="3"/>
        <v>4300</v>
      </c>
      <c r="I54" t="s">
        <v>75</v>
      </c>
      <c r="J54" t="s">
        <v>27</v>
      </c>
      <c r="K54" s="2">
        <v>3450</v>
      </c>
    </row>
    <row r="55" spans="1:12">
      <c r="A55">
        <v>55</v>
      </c>
      <c r="B55" t="s">
        <v>54</v>
      </c>
      <c r="C55" s="2">
        <v>4500</v>
      </c>
      <c r="D55" s="2">
        <v>349</v>
      </c>
      <c r="E55" s="1">
        <v>0.08</v>
      </c>
      <c r="F55" s="2">
        <v>8900</v>
      </c>
      <c r="G55" s="2">
        <v>4400</v>
      </c>
      <c r="H55" s="2">
        <f t="shared" si="3"/>
        <v>8900</v>
      </c>
      <c r="I55" t="s">
        <v>82</v>
      </c>
      <c r="J55" t="s">
        <v>27</v>
      </c>
      <c r="K55" s="2">
        <v>2100</v>
      </c>
    </row>
    <row r="56" spans="1:12">
      <c r="A56">
        <v>56</v>
      </c>
      <c r="B56" t="s">
        <v>55</v>
      </c>
      <c r="C56" s="2">
        <v>500</v>
      </c>
      <c r="E56" s="1">
        <v>0</v>
      </c>
      <c r="F56" s="2">
        <v>500</v>
      </c>
      <c r="G56" s="2">
        <v>0</v>
      </c>
      <c r="H56" s="2">
        <f t="shared" si="3"/>
        <v>500</v>
      </c>
      <c r="I56" t="s">
        <v>79</v>
      </c>
      <c r="J56" t="s">
        <v>27</v>
      </c>
      <c r="K56" s="2">
        <v>500</v>
      </c>
    </row>
    <row r="57" spans="1:12">
      <c r="A57">
        <v>57</v>
      </c>
      <c r="B57" s="6" t="s">
        <v>56</v>
      </c>
      <c r="C57" s="2">
        <v>3000</v>
      </c>
      <c r="D57" s="2">
        <v>2000</v>
      </c>
      <c r="E57" s="1">
        <v>0.67</v>
      </c>
      <c r="F57" s="2">
        <v>15000</v>
      </c>
      <c r="G57" s="2">
        <v>12000</v>
      </c>
      <c r="H57" s="2">
        <f t="shared" si="3"/>
        <v>15000</v>
      </c>
      <c r="I57" t="s">
        <v>81</v>
      </c>
      <c r="J57" t="s">
        <v>27</v>
      </c>
      <c r="K57" s="2">
        <v>0</v>
      </c>
    </row>
    <row r="58" spans="1:12">
      <c r="A58">
        <v>58</v>
      </c>
      <c r="B58" s="6" t="s">
        <v>57</v>
      </c>
      <c r="C58" s="2">
        <v>2000</v>
      </c>
      <c r="E58" s="1">
        <v>0</v>
      </c>
      <c r="F58" s="2">
        <v>2000</v>
      </c>
      <c r="G58" s="2">
        <v>0</v>
      </c>
      <c r="H58" s="2">
        <f t="shared" si="3"/>
        <v>2000</v>
      </c>
      <c r="I58" t="s">
        <v>82</v>
      </c>
      <c r="J58" t="s">
        <v>27</v>
      </c>
      <c r="K58" s="2">
        <v>0</v>
      </c>
    </row>
    <row r="59" spans="1:12">
      <c r="A59">
        <v>59</v>
      </c>
      <c r="B59" s="6" t="s">
        <v>58</v>
      </c>
      <c r="C59" s="2">
        <v>600</v>
      </c>
      <c r="D59" s="2">
        <v>600</v>
      </c>
      <c r="E59" s="1">
        <v>1</v>
      </c>
      <c r="F59" s="2">
        <v>600</v>
      </c>
      <c r="G59" s="2">
        <v>0</v>
      </c>
      <c r="H59" s="2">
        <f t="shared" si="3"/>
        <v>600</v>
      </c>
      <c r="I59" t="s">
        <v>81</v>
      </c>
      <c r="J59" t="s">
        <v>27</v>
      </c>
      <c r="K59" s="2">
        <v>0</v>
      </c>
    </row>
    <row r="60" spans="1:12">
      <c r="A60">
        <v>60</v>
      </c>
      <c r="B60" s="6" t="s">
        <v>59</v>
      </c>
      <c r="C60" s="2">
        <v>41500</v>
      </c>
      <c r="E60" s="1">
        <v>0</v>
      </c>
      <c r="F60" s="2">
        <v>34500</v>
      </c>
      <c r="G60" s="2">
        <v>-7000</v>
      </c>
      <c r="H60" s="2">
        <f t="shared" si="3"/>
        <v>34500</v>
      </c>
      <c r="I60" t="s">
        <v>81</v>
      </c>
      <c r="J60" t="s">
        <v>27</v>
      </c>
      <c r="K60" s="2">
        <v>0</v>
      </c>
    </row>
    <row r="61" spans="1:12">
      <c r="A61">
        <v>61</v>
      </c>
      <c r="B61" s="6" t="s">
        <v>60</v>
      </c>
      <c r="C61" s="2">
        <v>14000</v>
      </c>
      <c r="E61" s="1">
        <v>0</v>
      </c>
      <c r="F61" s="2">
        <v>6000</v>
      </c>
      <c r="G61" s="2">
        <v>-8000</v>
      </c>
      <c r="H61" s="2">
        <f t="shared" si="3"/>
        <v>6000</v>
      </c>
      <c r="I61" t="s">
        <v>81</v>
      </c>
      <c r="J61" t="s">
        <v>27</v>
      </c>
      <c r="K61" s="2">
        <v>0</v>
      </c>
    </row>
    <row r="62" spans="1:12">
      <c r="A62">
        <v>62</v>
      </c>
      <c r="B62" s="6" t="s">
        <v>61</v>
      </c>
      <c r="C62" s="2">
        <v>1000</v>
      </c>
      <c r="D62" s="2">
        <v>400</v>
      </c>
      <c r="E62" s="1">
        <v>0.4</v>
      </c>
      <c r="F62" s="2">
        <v>1000</v>
      </c>
      <c r="G62" s="2">
        <v>0</v>
      </c>
      <c r="H62" s="2">
        <f t="shared" si="3"/>
        <v>1000</v>
      </c>
      <c r="I62" t="s">
        <v>81</v>
      </c>
      <c r="J62" t="s">
        <v>27</v>
      </c>
      <c r="K62" s="2">
        <v>0</v>
      </c>
    </row>
    <row r="63" spans="1:12">
      <c r="A63">
        <v>63</v>
      </c>
      <c r="B63" s="6" t="s">
        <v>62</v>
      </c>
      <c r="C63" s="2">
        <v>35200</v>
      </c>
      <c r="E63" s="1">
        <v>0</v>
      </c>
      <c r="F63" s="2">
        <v>98000</v>
      </c>
      <c r="G63" s="2">
        <v>62800</v>
      </c>
      <c r="H63" s="2">
        <f t="shared" si="3"/>
        <v>98000</v>
      </c>
      <c r="I63" t="s">
        <v>81</v>
      </c>
      <c r="J63" t="s">
        <v>27</v>
      </c>
      <c r="K63" s="2">
        <v>0</v>
      </c>
    </row>
    <row r="64" spans="1:12">
      <c r="A64">
        <v>64</v>
      </c>
      <c r="B64" s="13" t="s">
        <v>63</v>
      </c>
      <c r="C64" s="14">
        <v>97300</v>
      </c>
      <c r="D64" s="14">
        <v>3000</v>
      </c>
      <c r="E64" s="15">
        <v>0.03</v>
      </c>
      <c r="F64" s="14">
        <v>157100</v>
      </c>
      <c r="G64" s="14">
        <v>59800</v>
      </c>
      <c r="H64" s="14"/>
      <c r="J64" t="s">
        <v>73</v>
      </c>
      <c r="K64" s="2">
        <f>SUM(K57:K63)+K55</f>
        <v>2100</v>
      </c>
    </row>
    <row r="65" spans="1:11">
      <c r="A65">
        <v>65</v>
      </c>
      <c r="B65" t="s">
        <v>64</v>
      </c>
      <c r="C65" s="2">
        <v>22960</v>
      </c>
      <c r="F65" s="2">
        <v>22960</v>
      </c>
      <c r="G65" s="2">
        <v>0</v>
      </c>
      <c r="H65" s="2">
        <f t="shared" si="3"/>
        <v>22960</v>
      </c>
      <c r="I65" t="s">
        <v>80</v>
      </c>
      <c r="J65" t="s">
        <v>27</v>
      </c>
      <c r="K65" s="2">
        <v>5000</v>
      </c>
    </row>
    <row r="66" spans="1:11">
      <c r="A66">
        <v>66</v>
      </c>
      <c r="B66" s="13" t="s">
        <v>65</v>
      </c>
      <c r="C66" s="2">
        <v>546660</v>
      </c>
      <c r="D66" s="2">
        <v>526210</v>
      </c>
      <c r="E66" s="1">
        <v>0.96</v>
      </c>
      <c r="F66" s="2">
        <v>555440</v>
      </c>
      <c r="G66" s="2">
        <v>8780</v>
      </c>
      <c r="H66" s="2">
        <v>0</v>
      </c>
      <c r="I66" t="s">
        <v>77</v>
      </c>
      <c r="J66" t="s">
        <v>27</v>
      </c>
      <c r="K66" s="14">
        <v>516740</v>
      </c>
    </row>
    <row r="67" spans="1:11">
      <c r="A67">
        <v>67</v>
      </c>
      <c r="B67" t="s">
        <v>66</v>
      </c>
      <c r="C67" s="2">
        <v>21620</v>
      </c>
      <c r="D67" s="2">
        <v>22456</v>
      </c>
      <c r="E67" s="1">
        <v>1.04</v>
      </c>
      <c r="F67" s="2">
        <v>23320</v>
      </c>
      <c r="G67" s="2">
        <v>1700</v>
      </c>
      <c r="H67" s="2">
        <f>+F67-F22</f>
        <v>9720</v>
      </c>
      <c r="I67" t="s">
        <v>89</v>
      </c>
      <c r="J67" t="s">
        <v>27</v>
      </c>
      <c r="K67" s="2">
        <v>23320</v>
      </c>
    </row>
    <row r="68" spans="1:11">
      <c r="A68">
        <v>68</v>
      </c>
      <c r="B68" t="s">
        <v>67</v>
      </c>
      <c r="C68" s="2">
        <v>57900</v>
      </c>
      <c r="D68" s="2">
        <v>39200</v>
      </c>
      <c r="E68" s="1">
        <v>0.68</v>
      </c>
      <c r="F68" s="2">
        <v>60500</v>
      </c>
      <c r="G68" s="2">
        <v>2600</v>
      </c>
      <c r="H68" s="2">
        <f>+F68-F21-F23</f>
        <v>20500</v>
      </c>
      <c r="I68" t="s">
        <v>89</v>
      </c>
      <c r="J68" t="s">
        <v>27</v>
      </c>
      <c r="K68" s="2">
        <v>60500</v>
      </c>
    </row>
    <row r="69" spans="1:11">
      <c r="B69" t="s">
        <v>91</v>
      </c>
      <c r="F69" s="16">
        <v>125000</v>
      </c>
    </row>
    <row r="70" spans="1:11">
      <c r="A70">
        <v>69</v>
      </c>
      <c r="B70" s="13" t="s">
        <v>68</v>
      </c>
      <c r="C70" s="14">
        <v>950883</v>
      </c>
      <c r="D70" s="14">
        <v>715672</v>
      </c>
      <c r="E70" s="15"/>
      <c r="F70" s="14">
        <v>1009660</v>
      </c>
      <c r="G70" s="14">
        <v>58777</v>
      </c>
      <c r="H70" s="14"/>
      <c r="J70" t="s">
        <v>73</v>
      </c>
      <c r="K70" s="4">
        <f>SUM(K27:K69)-K64-K38</f>
        <v>793510</v>
      </c>
    </row>
    <row r="71" spans="1:11">
      <c r="A71">
        <v>70</v>
      </c>
    </row>
    <row r="72" spans="1:11">
      <c r="A72">
        <v>71</v>
      </c>
      <c r="B72" s="13" t="s">
        <v>69</v>
      </c>
      <c r="C72" s="14">
        <v>-19138</v>
      </c>
      <c r="D72" s="14">
        <v>62392</v>
      </c>
      <c r="E72" s="15"/>
      <c r="F72" s="14">
        <v>-61950</v>
      </c>
      <c r="G72" s="14"/>
      <c r="H72" s="14"/>
      <c r="I72" s="13"/>
      <c r="J72" s="13" t="s">
        <v>73</v>
      </c>
      <c r="K72" s="53">
        <f>K24-K70</f>
        <v>-49050</v>
      </c>
    </row>
  </sheetData>
  <autoFilter ref="A1:J72"/>
  <pageMargins left="0.2" right="0.2" top="0.5" bottom="0.5" header="0.3" footer="0.3"/>
  <pageSetup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zoomScale="138" zoomScaleNormal="138" workbookViewId="0">
      <selection sqref="A1:D1"/>
    </sheetView>
  </sheetViews>
  <sheetFormatPr defaultRowHeight="12.75"/>
  <cols>
    <col min="1" max="1" width="19.42578125" style="25" bestFit="1" customWidth="1"/>
    <col min="2" max="2" width="15.7109375" style="22" customWidth="1"/>
    <col min="3" max="3" width="9.7109375" style="25" bestFit="1" customWidth="1"/>
    <col min="4" max="4" width="15.7109375" style="25" customWidth="1"/>
    <col min="5" max="5" width="9.140625" style="22"/>
    <col min="6" max="6" width="9.42578125" style="23" customWidth="1"/>
    <col min="7" max="7" width="16.140625" style="24" customWidth="1"/>
    <col min="8" max="8" width="13.42578125" style="25" customWidth="1"/>
    <col min="9" max="16384" width="9.140625" style="25"/>
  </cols>
  <sheetData>
    <row r="1" spans="1:8">
      <c r="A1" s="21" t="s">
        <v>104</v>
      </c>
      <c r="B1" s="21"/>
      <c r="C1" s="21"/>
      <c r="D1" s="21"/>
      <c r="E1" s="22" t="s">
        <v>105</v>
      </c>
    </row>
    <row r="2" spans="1:8" s="26" customFormat="1" ht="25.5">
      <c r="B2" s="27" t="s">
        <v>106</v>
      </c>
      <c r="C2" s="27" t="s">
        <v>107</v>
      </c>
      <c r="D2" s="27" t="s">
        <v>108</v>
      </c>
      <c r="F2" s="28" t="s">
        <v>109</v>
      </c>
      <c r="G2" s="29" t="s">
        <v>110</v>
      </c>
      <c r="H2" s="26" t="s">
        <v>111</v>
      </c>
    </row>
    <row r="3" spans="1:8">
      <c r="A3" s="25" t="s">
        <v>112</v>
      </c>
      <c r="B3" s="30">
        <v>7000</v>
      </c>
      <c r="C3" s="31">
        <v>72</v>
      </c>
      <c r="D3" s="31">
        <f t="shared" ref="D3:D12" si="0">C3*B3</f>
        <v>504000</v>
      </c>
      <c r="E3" s="32">
        <f t="shared" ref="E3:E12" si="1">C3-C20</f>
        <v>8</v>
      </c>
      <c r="F3" s="30">
        <v>7807</v>
      </c>
      <c r="G3" s="31">
        <v>78</v>
      </c>
      <c r="H3" s="31">
        <f t="shared" ref="H3:H11" si="2">G3*F3</f>
        <v>608946</v>
      </c>
    </row>
    <row r="4" spans="1:8">
      <c r="A4" s="25" t="s">
        <v>113</v>
      </c>
      <c r="B4" s="33">
        <v>130</v>
      </c>
      <c r="C4" s="31">
        <v>40</v>
      </c>
      <c r="D4" s="31">
        <f t="shared" si="0"/>
        <v>5200</v>
      </c>
      <c r="E4" s="32">
        <f t="shared" si="1"/>
        <v>10</v>
      </c>
      <c r="F4" s="33">
        <v>134</v>
      </c>
      <c r="G4" s="31">
        <v>40</v>
      </c>
      <c r="H4" s="31">
        <f t="shared" si="2"/>
        <v>5360</v>
      </c>
    </row>
    <row r="5" spans="1:8">
      <c r="A5" s="25" t="s">
        <v>114</v>
      </c>
      <c r="B5" s="33">
        <v>150</v>
      </c>
      <c r="C5" s="31">
        <v>40</v>
      </c>
      <c r="D5" s="31">
        <f t="shared" si="0"/>
        <v>6000</v>
      </c>
      <c r="E5" s="32">
        <f t="shared" si="1"/>
        <v>10</v>
      </c>
      <c r="F5" s="33">
        <v>170</v>
      </c>
      <c r="G5" s="31">
        <v>40</v>
      </c>
      <c r="H5" s="31">
        <f t="shared" si="2"/>
        <v>6800</v>
      </c>
    </row>
    <row r="6" spans="1:8">
      <c r="A6" s="34" t="s">
        <v>115</v>
      </c>
      <c r="B6" s="33">
        <v>600</v>
      </c>
      <c r="C6" s="31">
        <v>20</v>
      </c>
      <c r="D6" s="31">
        <f>B6*C6</f>
        <v>12000</v>
      </c>
      <c r="E6" s="32">
        <f t="shared" si="1"/>
        <v>10</v>
      </c>
      <c r="F6" s="33">
        <v>508</v>
      </c>
      <c r="G6" s="31">
        <v>20</v>
      </c>
      <c r="H6" s="31">
        <f t="shared" si="2"/>
        <v>10160</v>
      </c>
    </row>
    <row r="7" spans="1:8">
      <c r="A7" s="25" t="s">
        <v>116</v>
      </c>
      <c r="B7" s="33">
        <v>30</v>
      </c>
      <c r="C7" s="31">
        <v>7</v>
      </c>
      <c r="D7" s="31">
        <f t="shared" si="0"/>
        <v>210</v>
      </c>
      <c r="E7" s="32">
        <f t="shared" si="1"/>
        <v>2</v>
      </c>
      <c r="F7" s="33">
        <v>22</v>
      </c>
      <c r="G7" s="31">
        <v>7</v>
      </c>
      <c r="H7" s="31">
        <f t="shared" si="2"/>
        <v>154</v>
      </c>
    </row>
    <row r="8" spans="1:8">
      <c r="A8" s="25" t="s">
        <v>117</v>
      </c>
      <c r="B8" s="33">
        <v>75</v>
      </c>
      <c r="C8" s="31">
        <v>69</v>
      </c>
      <c r="D8" s="31">
        <f t="shared" si="0"/>
        <v>5175</v>
      </c>
      <c r="E8" s="32">
        <f t="shared" si="1"/>
        <v>7</v>
      </c>
      <c r="F8" s="33">
        <v>50</v>
      </c>
      <c r="G8" s="31">
        <v>67</v>
      </c>
      <c r="H8" s="31">
        <f t="shared" si="2"/>
        <v>3350</v>
      </c>
    </row>
    <row r="9" spans="1:8">
      <c r="A9" s="25" t="s">
        <v>118</v>
      </c>
      <c r="B9" s="33">
        <v>415</v>
      </c>
      <c r="C9" s="31">
        <v>69</v>
      </c>
      <c r="D9" s="31">
        <f t="shared" si="0"/>
        <v>28635</v>
      </c>
      <c r="E9" s="32">
        <f t="shared" si="1"/>
        <v>7</v>
      </c>
      <c r="F9" s="33">
        <v>410</v>
      </c>
      <c r="G9" s="31">
        <v>67</v>
      </c>
      <c r="H9" s="31">
        <f t="shared" si="2"/>
        <v>27470</v>
      </c>
    </row>
    <row r="10" spans="1:8">
      <c r="A10" s="25" t="s">
        <v>119</v>
      </c>
      <c r="B10" s="33">
        <v>300</v>
      </c>
      <c r="C10" s="31">
        <v>69</v>
      </c>
      <c r="D10" s="31">
        <f t="shared" si="0"/>
        <v>20700</v>
      </c>
      <c r="E10" s="32">
        <f t="shared" si="1"/>
        <v>7</v>
      </c>
      <c r="F10" s="33">
        <v>301</v>
      </c>
      <c r="G10" s="31">
        <v>67</v>
      </c>
      <c r="H10" s="31">
        <f t="shared" si="2"/>
        <v>20167</v>
      </c>
    </row>
    <row r="11" spans="1:8">
      <c r="A11" s="25" t="s">
        <v>120</v>
      </c>
      <c r="B11" s="33">
        <v>63</v>
      </c>
      <c r="C11" s="31">
        <v>130</v>
      </c>
      <c r="D11" s="31">
        <f t="shared" si="0"/>
        <v>8190</v>
      </c>
      <c r="E11" s="32">
        <f t="shared" si="1"/>
        <v>60</v>
      </c>
      <c r="F11" s="33">
        <v>61</v>
      </c>
      <c r="G11" s="31">
        <v>130</v>
      </c>
      <c r="H11" s="31">
        <f t="shared" si="2"/>
        <v>7930</v>
      </c>
    </row>
    <row r="12" spans="1:8">
      <c r="A12" s="34" t="s">
        <v>121</v>
      </c>
      <c r="B12" s="33">
        <v>20</v>
      </c>
      <c r="C12" s="35">
        <v>75</v>
      </c>
      <c r="D12" s="31">
        <f t="shared" si="0"/>
        <v>1500</v>
      </c>
      <c r="E12" s="32">
        <f t="shared" si="1"/>
        <v>35</v>
      </c>
      <c r="F12" s="36">
        <v>22</v>
      </c>
      <c r="G12" s="31">
        <v>55</v>
      </c>
      <c r="H12" s="37">
        <f>F12*G12</f>
        <v>1210</v>
      </c>
    </row>
    <row r="13" spans="1:8">
      <c r="B13" s="36"/>
      <c r="C13" s="25" t="s">
        <v>73</v>
      </c>
      <c r="D13" s="37">
        <f>SUM(D3:D12)</f>
        <v>591610</v>
      </c>
      <c r="G13" s="37" t="s">
        <v>73</v>
      </c>
      <c r="H13" s="37">
        <f>SUM(H3:H12)</f>
        <v>691547</v>
      </c>
    </row>
    <row r="14" spans="1:8">
      <c r="B14" s="36"/>
      <c r="D14" s="38"/>
      <c r="G14" s="37"/>
      <c r="H14" s="37"/>
    </row>
    <row r="15" spans="1:8">
      <c r="A15" s="39" t="s">
        <v>122</v>
      </c>
      <c r="B15" s="40" t="s">
        <v>123</v>
      </c>
      <c r="D15" s="38"/>
      <c r="G15" s="37"/>
      <c r="H15" s="37"/>
    </row>
    <row r="16" spans="1:8">
      <c r="G16" s="37"/>
      <c r="H16" s="37"/>
    </row>
    <row r="17" spans="1:10">
      <c r="G17" s="37"/>
      <c r="H17" s="37"/>
    </row>
    <row r="18" spans="1:10" s="22" customFormat="1">
      <c r="A18" s="21" t="s">
        <v>124</v>
      </c>
      <c r="B18" s="21"/>
      <c r="C18" s="21"/>
      <c r="D18" s="21"/>
      <c r="F18" s="23"/>
      <c r="G18" s="37"/>
      <c r="H18" s="37"/>
    </row>
    <row r="19" spans="1:10" s="43" customFormat="1" ht="25.5">
      <c r="A19" s="26"/>
      <c r="B19" s="27" t="s">
        <v>106</v>
      </c>
      <c r="C19" s="27" t="s">
        <v>125</v>
      </c>
      <c r="D19" s="27" t="s">
        <v>108</v>
      </c>
      <c r="E19" s="26"/>
      <c r="F19" s="41" t="s">
        <v>126</v>
      </c>
      <c r="G19" s="42" t="s">
        <v>27</v>
      </c>
      <c r="H19" s="42" t="s">
        <v>127</v>
      </c>
    </row>
    <row r="20" spans="1:10">
      <c r="A20" s="25" t="s">
        <v>112</v>
      </c>
      <c r="B20" s="30">
        <f>+B3</f>
        <v>7000</v>
      </c>
      <c r="C20" s="31">
        <v>64</v>
      </c>
      <c r="D20" s="31">
        <f t="shared" ref="D20:D29" si="3">C20*B20</f>
        <v>448000</v>
      </c>
      <c r="F20" s="30">
        <v>7807</v>
      </c>
      <c r="G20" s="31">
        <v>60</v>
      </c>
      <c r="H20" s="31">
        <f t="shared" ref="H20:H28" si="4">G20*F20</f>
        <v>468420</v>
      </c>
    </row>
    <row r="21" spans="1:10">
      <c r="A21" s="25" t="s">
        <v>113</v>
      </c>
      <c r="B21" s="30">
        <f>+B4</f>
        <v>130</v>
      </c>
      <c r="C21" s="31">
        <v>30</v>
      </c>
      <c r="D21" s="31">
        <f t="shared" si="3"/>
        <v>3900</v>
      </c>
      <c r="F21" s="30">
        <v>134</v>
      </c>
      <c r="G21" s="31">
        <v>30</v>
      </c>
      <c r="H21" s="31">
        <f t="shared" si="4"/>
        <v>4020</v>
      </c>
    </row>
    <row r="22" spans="1:10">
      <c r="A22" s="25" t="s">
        <v>114</v>
      </c>
      <c r="B22" s="30">
        <f>+B5</f>
        <v>150</v>
      </c>
      <c r="C22" s="31">
        <v>30</v>
      </c>
      <c r="D22" s="31">
        <f t="shared" si="3"/>
        <v>4500</v>
      </c>
      <c r="F22" s="30">
        <v>170</v>
      </c>
      <c r="G22" s="31">
        <v>30</v>
      </c>
      <c r="H22" s="31">
        <f t="shared" si="4"/>
        <v>5100</v>
      </c>
    </row>
    <row r="23" spans="1:10">
      <c r="A23" s="25" t="s">
        <v>115</v>
      </c>
      <c r="B23" s="30">
        <v>600</v>
      </c>
      <c r="C23" s="31">
        <v>10</v>
      </c>
      <c r="D23" s="31">
        <f>B23*C23</f>
        <v>6000</v>
      </c>
      <c r="F23" s="30">
        <v>508</v>
      </c>
      <c r="G23" s="31">
        <v>10</v>
      </c>
      <c r="H23" s="31">
        <f t="shared" si="4"/>
        <v>5080</v>
      </c>
      <c r="J23" s="44">
        <f>F23*8</f>
        <v>4064</v>
      </c>
    </row>
    <row r="24" spans="1:10">
      <c r="A24" s="25" t="s">
        <v>116</v>
      </c>
      <c r="B24" s="30">
        <v>30</v>
      </c>
      <c r="C24" s="31">
        <v>5</v>
      </c>
      <c r="D24" s="31">
        <f t="shared" si="3"/>
        <v>150</v>
      </c>
      <c r="F24" s="30">
        <v>22</v>
      </c>
      <c r="G24" s="31">
        <v>5</v>
      </c>
      <c r="H24" s="31">
        <f t="shared" si="4"/>
        <v>110</v>
      </c>
    </row>
    <row r="25" spans="1:10">
      <c r="A25" s="25" t="s">
        <v>117</v>
      </c>
      <c r="B25" s="30">
        <f>+B8</f>
        <v>75</v>
      </c>
      <c r="C25" s="31">
        <v>62</v>
      </c>
      <c r="D25" s="31">
        <f t="shared" si="3"/>
        <v>4650</v>
      </c>
      <c r="F25" s="30">
        <v>50</v>
      </c>
      <c r="G25" s="31">
        <v>60</v>
      </c>
      <c r="H25" s="31">
        <f t="shared" si="4"/>
        <v>3000</v>
      </c>
    </row>
    <row r="26" spans="1:10">
      <c r="A26" s="25" t="s">
        <v>118</v>
      </c>
      <c r="B26" s="30">
        <f>+B9</f>
        <v>415</v>
      </c>
      <c r="C26" s="31">
        <v>62</v>
      </c>
      <c r="D26" s="31">
        <f t="shared" si="3"/>
        <v>25730</v>
      </c>
      <c r="F26" s="30">
        <v>410</v>
      </c>
      <c r="G26" s="31">
        <v>60</v>
      </c>
      <c r="H26" s="31">
        <f t="shared" si="4"/>
        <v>24600</v>
      </c>
    </row>
    <row r="27" spans="1:10">
      <c r="A27" s="25" t="s">
        <v>119</v>
      </c>
      <c r="B27" s="30">
        <f>+B10</f>
        <v>300</v>
      </c>
      <c r="C27" s="31">
        <v>62</v>
      </c>
      <c r="D27" s="31">
        <f t="shared" si="3"/>
        <v>18600</v>
      </c>
      <c r="F27" s="30">
        <v>301</v>
      </c>
      <c r="G27" s="31">
        <v>60</v>
      </c>
      <c r="H27" s="31">
        <f t="shared" si="4"/>
        <v>18060</v>
      </c>
    </row>
    <row r="28" spans="1:10">
      <c r="A28" s="25" t="s">
        <v>120</v>
      </c>
      <c r="B28" s="30">
        <f>+B11</f>
        <v>63</v>
      </c>
      <c r="C28" s="31">
        <v>70</v>
      </c>
      <c r="D28" s="31">
        <f t="shared" si="3"/>
        <v>4410</v>
      </c>
      <c r="F28" s="30">
        <v>61</v>
      </c>
      <c r="G28" s="31">
        <v>70</v>
      </c>
      <c r="H28" s="31">
        <f t="shared" si="4"/>
        <v>4270</v>
      </c>
    </row>
    <row r="29" spans="1:10">
      <c r="A29" s="25" t="s">
        <v>121</v>
      </c>
      <c r="B29" s="30">
        <v>20</v>
      </c>
      <c r="C29" s="35">
        <v>40</v>
      </c>
      <c r="D29" s="31">
        <f t="shared" si="3"/>
        <v>800</v>
      </c>
      <c r="F29" s="45">
        <v>22</v>
      </c>
      <c r="G29" s="35">
        <v>40</v>
      </c>
      <c r="H29" s="31">
        <f>F29*G29</f>
        <v>880</v>
      </c>
    </row>
    <row r="30" spans="1:10">
      <c r="C30" s="37" t="s">
        <v>73</v>
      </c>
      <c r="D30" s="37">
        <f>SUM(D20:D29)</f>
        <v>516740</v>
      </c>
      <c r="G30" s="37" t="s">
        <v>73</v>
      </c>
      <c r="H30" s="37">
        <f>SUM(H20:H29)</f>
        <v>533540</v>
      </c>
    </row>
    <row r="31" spans="1:10">
      <c r="G31" s="37"/>
      <c r="H31" s="37"/>
    </row>
    <row r="32" spans="1:10">
      <c r="C32" s="25" t="s">
        <v>88</v>
      </c>
      <c r="D32" s="46">
        <f>D13-D30</f>
        <v>74870</v>
      </c>
      <c r="F32" s="25" t="s">
        <v>88</v>
      </c>
      <c r="G32" s="37"/>
      <c r="H32" s="37">
        <f>H13-H30</f>
        <v>158007</v>
      </c>
    </row>
    <row r="33" spans="1:9">
      <c r="A33" s="47" t="s">
        <v>128</v>
      </c>
      <c r="I33" s="24"/>
    </row>
    <row r="34" spans="1:9">
      <c r="A34" s="25" t="s">
        <v>129</v>
      </c>
      <c r="B34" s="22">
        <v>100</v>
      </c>
      <c r="D34" s="48"/>
      <c r="F34" s="49"/>
    </row>
    <row r="35" spans="1:9">
      <c r="A35" s="25" t="s">
        <v>130</v>
      </c>
      <c r="B35" s="22">
        <v>160</v>
      </c>
      <c r="E35" s="22">
        <v>69</v>
      </c>
      <c r="H35" s="24"/>
    </row>
    <row r="36" spans="1:9">
      <c r="A36" s="25" t="s">
        <v>131</v>
      </c>
      <c r="B36" s="22">
        <v>250</v>
      </c>
      <c r="G36" s="24">
        <v>0.3</v>
      </c>
    </row>
    <row r="37" spans="1:9">
      <c r="A37" s="25" t="s">
        <v>132</v>
      </c>
      <c r="B37" s="22">
        <v>240</v>
      </c>
      <c r="D37" s="47" t="s">
        <v>133</v>
      </c>
      <c r="E37" s="22">
        <v>71</v>
      </c>
      <c r="F37" s="50">
        <v>2.1999999999999999E-2</v>
      </c>
      <c r="G37" s="24">
        <f>E35+F38+G36</f>
        <v>70.817999999999998</v>
      </c>
    </row>
    <row r="38" spans="1:9">
      <c r="A38" s="47" t="s">
        <v>73</v>
      </c>
      <c r="B38" s="51">
        <f>SUM(B34:B37)</f>
        <v>750</v>
      </c>
      <c r="F38" s="52">
        <f>E35*F37</f>
        <v>1.518</v>
      </c>
    </row>
    <row r="40" spans="1:9">
      <c r="F40" s="52">
        <f>E37*F37</f>
        <v>1.5619999999999998</v>
      </c>
      <c r="H40" s="24">
        <f>E37-F40-G36</f>
        <v>69.138000000000005</v>
      </c>
    </row>
  </sheetData>
  <mergeCells count="2">
    <mergeCell ref="A1:D1"/>
    <mergeCell ref="A18:D18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Budget</vt:lpstr>
      <vt:lpstr>Registration</vt:lpstr>
    </vt:vector>
  </TitlesOfParts>
  <Company>SunTrust Banks,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Copeland</dc:creator>
  <cp:lastModifiedBy>Rob Copeland</cp:lastModifiedBy>
  <cp:lastPrinted>2020-08-26T00:13:25Z</cp:lastPrinted>
  <dcterms:created xsi:type="dcterms:W3CDTF">2020-04-29T17:20:16Z</dcterms:created>
  <dcterms:modified xsi:type="dcterms:W3CDTF">2020-08-29T00:07:53Z</dcterms:modified>
</cp:coreProperties>
</file>