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klpw3\Documents\Aquianas\"/>
    </mc:Choice>
  </mc:AlternateContent>
  <xr:revisionPtr revIDLastSave="0" documentId="8_{FB931F7F-023A-4B24-8594-72F8FA51FFE2}" xr6:coauthVersionLast="40" xr6:coauthVersionMax="40" xr10:uidLastSave="{00000000-0000-0000-0000-000000000000}"/>
  <bookViews>
    <workbookView xWindow="0" yWindow="0" windowWidth="19200" windowHeight="6540" activeTab="1" xr2:uid="{00000000-000D-0000-FFFF-FFFF00000000}"/>
  </bookViews>
  <sheets>
    <sheet name="Travel Expense" sheetId="1" r:id="rId1"/>
    <sheet name="Cost per Swim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43" i="1" l="1"/>
  <c r="AH43" i="1"/>
  <c r="AD43" i="1"/>
  <c r="Z43" i="1"/>
  <c r="V43" i="1"/>
  <c r="R43" i="1"/>
  <c r="N43" i="1"/>
  <c r="J43" i="1"/>
  <c r="F43" i="1"/>
  <c r="B43" i="1"/>
  <c r="A54" i="2" l="1"/>
  <c r="A53" i="2"/>
  <c r="A51" i="2"/>
  <c r="A50" i="2"/>
  <c r="A47" i="2"/>
  <c r="A46" i="2"/>
  <c r="A45" i="2"/>
  <c r="A43" i="2"/>
  <c r="A42" i="2"/>
  <c r="A41" i="2"/>
  <c r="A38" i="2"/>
  <c r="A34" i="2"/>
  <c r="A33" i="2"/>
  <c r="A32" i="2"/>
  <c r="A30" i="2"/>
  <c r="A29" i="2"/>
  <c r="A28" i="2"/>
  <c r="A21" i="2"/>
  <c r="A19" i="2"/>
  <c r="A18" i="2"/>
  <c r="A17" i="2"/>
  <c r="A11" i="2"/>
  <c r="A10" i="2"/>
  <c r="A6" i="2"/>
  <c r="A4" i="2"/>
  <c r="F53" i="1"/>
  <c r="F54" i="1" s="1"/>
  <c r="F44" i="1"/>
  <c r="F38" i="1"/>
  <c r="F39" i="1" s="1"/>
  <c r="F32" i="1"/>
  <c r="F33" i="1" s="1"/>
  <c r="F17" i="1"/>
  <c r="H11" i="1"/>
  <c r="F18" i="1" s="1"/>
  <c r="F20" i="1" s="1"/>
  <c r="F21" i="1" s="1"/>
  <c r="F11" i="1"/>
  <c r="F56" i="1" s="1"/>
  <c r="F57" i="1" s="1"/>
  <c r="B53" i="1"/>
  <c r="B54" i="1" s="1"/>
  <c r="B44" i="1"/>
  <c r="B38" i="1"/>
  <c r="B39" i="1" s="1"/>
  <c r="B32" i="1"/>
  <c r="B33" i="1" s="1"/>
  <c r="B17" i="1"/>
  <c r="D11" i="1"/>
  <c r="B18" i="1" s="1"/>
  <c r="B20" i="1" s="1"/>
  <c r="B21" i="1" s="1"/>
  <c r="B11" i="1"/>
  <c r="B56" i="1" s="1"/>
  <c r="B57" i="1" s="1"/>
  <c r="AJ56" i="1"/>
  <c r="AJ57" i="1" s="1"/>
  <c r="AH56" i="1"/>
  <c r="AH57" i="1" s="1"/>
  <c r="AJ53" i="1"/>
  <c r="AJ54" i="1" s="1"/>
  <c r="AJ44" i="1"/>
  <c r="AJ46" i="1" s="1"/>
  <c r="AJ47" i="1" s="1"/>
  <c r="AJ38" i="1"/>
  <c r="AJ39" i="1" s="1"/>
  <c r="AJ32" i="1"/>
  <c r="AJ33" i="1" s="1"/>
  <c r="AJ25" i="1"/>
  <c r="AJ26" i="1" s="1"/>
  <c r="AJ27" i="1" s="1"/>
  <c r="AH25" i="1"/>
  <c r="F46" i="1" l="1"/>
  <c r="F47" i="1" s="1"/>
  <c r="B46" i="1"/>
  <c r="B47" i="1" s="1"/>
  <c r="F25" i="1"/>
  <c r="F26" i="1" s="1"/>
  <c r="B25" i="1"/>
  <c r="B26" i="1" s="1"/>
  <c r="B27" i="1" s="1"/>
  <c r="F27" i="1" l="1"/>
  <c r="F59" i="1" s="1"/>
  <c r="B59" i="1"/>
  <c r="E51" i="2" l="1"/>
  <c r="E47" i="2"/>
  <c r="E43" i="2"/>
  <c r="E39" i="2"/>
  <c r="E23" i="2"/>
  <c r="E27" i="2"/>
  <c r="E31" i="2"/>
  <c r="E35" i="2"/>
  <c r="E54" i="2"/>
  <c r="E50" i="2"/>
  <c r="E46" i="2"/>
  <c r="E42" i="2"/>
  <c r="E38" i="2"/>
  <c r="E24" i="2"/>
  <c r="E28" i="2"/>
  <c r="E32" i="2"/>
  <c r="E21" i="2"/>
  <c r="E53" i="2"/>
  <c r="E49" i="2"/>
  <c r="E45" i="2"/>
  <c r="E41" i="2"/>
  <c r="E37" i="2"/>
  <c r="E25" i="2"/>
  <c r="E29" i="2"/>
  <c r="E33" i="2"/>
  <c r="E52" i="2"/>
  <c r="E48" i="2"/>
  <c r="E44" i="2"/>
  <c r="E40" i="2"/>
  <c r="E22" i="2"/>
  <c r="E26" i="2"/>
  <c r="E30" i="2"/>
  <c r="E34" i="2"/>
  <c r="F24" i="2"/>
  <c r="F28" i="2"/>
  <c r="F32" i="2"/>
  <c r="F21" i="2"/>
  <c r="F25" i="2"/>
  <c r="F29" i="2"/>
  <c r="F33" i="2"/>
  <c r="F22" i="2"/>
  <c r="F26" i="2"/>
  <c r="F30" i="2"/>
  <c r="F34" i="2"/>
  <c r="F23" i="2"/>
  <c r="F27" i="2"/>
  <c r="F31" i="2"/>
  <c r="F35" i="2"/>
  <c r="AJ18" i="1"/>
  <c r="AH18" i="1"/>
  <c r="AJ17" i="1"/>
  <c r="AJ20" i="1" l="1"/>
  <c r="AJ21" i="1" s="1"/>
  <c r="AJ59" i="1" s="1"/>
  <c r="M14" i="2" s="1"/>
  <c r="AH53" i="1"/>
  <c r="AH54" i="1" s="1"/>
  <c r="AH44" i="1"/>
  <c r="AH38" i="1"/>
  <c r="AH39" i="1" s="1"/>
  <c r="AH32" i="1"/>
  <c r="AH33" i="1" s="1"/>
  <c r="AH26" i="1"/>
  <c r="AH27" i="1" s="1"/>
  <c r="AH17" i="1"/>
  <c r="AJ11" i="1"/>
  <c r="AH11" i="1"/>
  <c r="AD51" i="1"/>
  <c r="AD53" i="1" s="1"/>
  <c r="AD54" i="1" s="1"/>
  <c r="AD44" i="1"/>
  <c r="AD38" i="1"/>
  <c r="AD39" i="1" s="1"/>
  <c r="AD32" i="1"/>
  <c r="AD33" i="1" s="1"/>
  <c r="AD17" i="1"/>
  <c r="AF11" i="1"/>
  <c r="AD18" i="1" s="1"/>
  <c r="AD11" i="1"/>
  <c r="AD56" i="1" s="1"/>
  <c r="AD57" i="1" s="1"/>
  <c r="Z53" i="1"/>
  <c r="Z54" i="1" s="1"/>
  <c r="Z44" i="1"/>
  <c r="Z38" i="1"/>
  <c r="Z39" i="1" s="1"/>
  <c r="Z32" i="1"/>
  <c r="Z33" i="1" s="1"/>
  <c r="Z17" i="1"/>
  <c r="AB11" i="1"/>
  <c r="Z18" i="1" s="1"/>
  <c r="Z11" i="1"/>
  <c r="Z25" i="1" s="1"/>
  <c r="Z26" i="1" s="1"/>
  <c r="Z27" i="1" s="1"/>
  <c r="V51" i="1"/>
  <c r="V53" i="1" s="1"/>
  <c r="V54" i="1" s="1"/>
  <c r="N51" i="1"/>
  <c r="V44" i="1"/>
  <c r="V38" i="1"/>
  <c r="V39" i="1" s="1"/>
  <c r="V32" i="1"/>
  <c r="V33" i="1" s="1"/>
  <c r="V17" i="1"/>
  <c r="X11" i="1"/>
  <c r="V18" i="1" s="1"/>
  <c r="V11" i="1"/>
  <c r="V25" i="1" s="1"/>
  <c r="V26" i="1" s="1"/>
  <c r="V27" i="1" s="1"/>
  <c r="Z46" i="1" l="1"/>
  <c r="Z47" i="1" s="1"/>
  <c r="V56" i="1"/>
  <c r="V57" i="1" s="1"/>
  <c r="M7" i="2"/>
  <c r="M10" i="2"/>
  <c r="M11" i="2"/>
  <c r="M8" i="2"/>
  <c r="M13" i="2"/>
  <c r="M5" i="2"/>
  <c r="M9" i="2"/>
  <c r="M15" i="2"/>
  <c r="M16" i="2"/>
  <c r="M12" i="2"/>
  <c r="M18" i="2"/>
  <c r="M19" i="2"/>
  <c r="M2" i="2"/>
  <c r="M17" i="2"/>
  <c r="M6" i="2"/>
  <c r="M3" i="2"/>
  <c r="M4" i="2"/>
  <c r="AD20" i="1"/>
  <c r="AD21" i="1" s="1"/>
  <c r="Z56" i="1"/>
  <c r="Z57" i="1" s="1"/>
  <c r="AH20" i="1"/>
  <c r="AH21" i="1" s="1"/>
  <c r="AH46" i="1"/>
  <c r="AH47" i="1" s="1"/>
  <c r="AD46" i="1"/>
  <c r="AD47" i="1" s="1"/>
  <c r="AD25" i="1"/>
  <c r="AD26" i="1" s="1"/>
  <c r="AD27" i="1" s="1"/>
  <c r="Z20" i="1"/>
  <c r="Z21" i="1" s="1"/>
  <c r="V46" i="1"/>
  <c r="V47" i="1" s="1"/>
  <c r="V20" i="1"/>
  <c r="V21" i="1" s="1"/>
  <c r="R32" i="1"/>
  <c r="R33" i="1" s="1"/>
  <c r="N32" i="1"/>
  <c r="N33" i="1" s="1"/>
  <c r="J32" i="1"/>
  <c r="J33" i="1" s="1"/>
  <c r="R53" i="1"/>
  <c r="R54" i="1" s="1"/>
  <c r="R44" i="1"/>
  <c r="R38" i="1"/>
  <c r="R39" i="1" s="1"/>
  <c r="R17" i="1"/>
  <c r="T11" i="1"/>
  <c r="R18" i="1" s="1"/>
  <c r="R11" i="1"/>
  <c r="J53" i="1"/>
  <c r="J54" i="1" s="1"/>
  <c r="N53" i="1"/>
  <c r="N54" i="1" s="1"/>
  <c r="N44" i="1"/>
  <c r="N38" i="1"/>
  <c r="N39" i="1" s="1"/>
  <c r="N17" i="1"/>
  <c r="P11" i="1"/>
  <c r="N18" i="1" s="1"/>
  <c r="N11" i="1"/>
  <c r="N56" i="1" s="1"/>
  <c r="N57" i="1" s="1"/>
  <c r="J38" i="1"/>
  <c r="J39" i="1" s="1"/>
  <c r="J17" i="1"/>
  <c r="J44" i="1"/>
  <c r="L11" i="1"/>
  <c r="J18" i="1" s="1"/>
  <c r="J20" i="1" s="1"/>
  <c r="J21" i="1" s="1"/>
  <c r="J11" i="1"/>
  <c r="J56" i="1" s="1"/>
  <c r="J57" i="1" s="1"/>
  <c r="R25" i="1" l="1"/>
  <c r="R26" i="1" s="1"/>
  <c r="R27" i="1" s="1"/>
  <c r="R56" i="1"/>
  <c r="R57" i="1" s="1"/>
  <c r="J46" i="1"/>
  <c r="J47" i="1" s="1"/>
  <c r="AH59" i="1"/>
  <c r="AD59" i="1"/>
  <c r="Z59" i="1"/>
  <c r="V59" i="1"/>
  <c r="R20" i="1"/>
  <c r="R21" i="1" s="1"/>
  <c r="R46" i="1"/>
  <c r="R47" i="1" s="1"/>
  <c r="N20" i="1"/>
  <c r="N21" i="1" s="1"/>
  <c r="N46" i="1"/>
  <c r="N47" i="1" s="1"/>
  <c r="N25" i="1"/>
  <c r="N26" i="1" s="1"/>
  <c r="N27" i="1" s="1"/>
  <c r="J25" i="1"/>
  <c r="J26" i="1" s="1"/>
  <c r="J27" i="1" s="1"/>
  <c r="J14" i="2" l="1"/>
  <c r="J59" i="2"/>
  <c r="L14" i="2"/>
  <c r="L59" i="2"/>
  <c r="N59" i="1"/>
  <c r="K52" i="2"/>
  <c r="K46" i="2"/>
  <c r="K49" i="2"/>
  <c r="K41" i="2"/>
  <c r="K48" i="2"/>
  <c r="K40" i="2"/>
  <c r="K54" i="2"/>
  <c r="K47" i="2"/>
  <c r="K39" i="2"/>
  <c r="L57" i="2"/>
  <c r="L5" i="2"/>
  <c r="L9" i="2"/>
  <c r="L13" i="2"/>
  <c r="L18" i="2"/>
  <c r="L63" i="2"/>
  <c r="L56" i="2"/>
  <c r="L6" i="2"/>
  <c r="L10" i="2"/>
  <c r="L15" i="2"/>
  <c r="L19" i="2"/>
  <c r="L61" i="2"/>
  <c r="L3" i="2"/>
  <c r="L7" i="2"/>
  <c r="L11" i="2"/>
  <c r="L16" i="2"/>
  <c r="L2" i="2"/>
  <c r="L60" i="2"/>
  <c r="L4" i="2"/>
  <c r="L8" i="2"/>
  <c r="L12" i="2"/>
  <c r="L17" i="2"/>
  <c r="J63" i="2"/>
  <c r="J56" i="2"/>
  <c r="J45" i="2"/>
  <c r="J38" i="2"/>
  <c r="J33" i="2"/>
  <c r="J29" i="2"/>
  <c r="J25" i="2"/>
  <c r="J21" i="2"/>
  <c r="J5" i="2"/>
  <c r="J9" i="2"/>
  <c r="J13" i="2"/>
  <c r="J18" i="2"/>
  <c r="J51" i="2"/>
  <c r="J35" i="2"/>
  <c r="J27" i="2"/>
  <c r="J3" i="2"/>
  <c r="J11" i="2"/>
  <c r="J50" i="2"/>
  <c r="J34" i="2"/>
  <c r="J30" i="2"/>
  <c r="J4" i="2"/>
  <c r="J12" i="2"/>
  <c r="J61" i="2"/>
  <c r="J53" i="2"/>
  <c r="J44" i="2"/>
  <c r="J37" i="2"/>
  <c r="J32" i="2"/>
  <c r="J28" i="2"/>
  <c r="J24" i="2"/>
  <c r="J19" i="2"/>
  <c r="J6" i="2"/>
  <c r="J10" i="2"/>
  <c r="J15" i="2"/>
  <c r="J2" i="2"/>
  <c r="J60" i="2"/>
  <c r="J31" i="2"/>
  <c r="J23" i="2"/>
  <c r="J7" i="2"/>
  <c r="J16" i="2"/>
  <c r="J57" i="2"/>
  <c r="J42" i="2"/>
  <c r="J26" i="2"/>
  <c r="J22" i="2"/>
  <c r="J8" i="2"/>
  <c r="J17" i="2"/>
  <c r="H4" i="2"/>
  <c r="H12" i="2"/>
  <c r="H17" i="2"/>
  <c r="H57" i="2"/>
  <c r="H9" i="2"/>
  <c r="H13" i="2"/>
  <c r="H56" i="2"/>
  <c r="H6" i="2"/>
  <c r="H10" i="2"/>
  <c r="H19" i="2"/>
  <c r="H61" i="2"/>
  <c r="H3" i="2"/>
  <c r="H11" i="2"/>
  <c r="H16" i="2"/>
  <c r="H2" i="2"/>
  <c r="M53" i="2"/>
  <c r="M45" i="2"/>
  <c r="M32" i="2"/>
  <c r="M28" i="2"/>
  <c r="M24" i="2"/>
  <c r="M23" i="2"/>
  <c r="M50" i="2"/>
  <c r="M42" i="2"/>
  <c r="M34" i="2"/>
  <c r="M30" i="2"/>
  <c r="M26" i="2"/>
  <c r="M22" i="2"/>
  <c r="M46" i="2"/>
  <c r="M38" i="2"/>
  <c r="M33" i="2"/>
  <c r="M29" i="2"/>
  <c r="M25" i="2"/>
  <c r="M21" i="2"/>
  <c r="M37" i="2"/>
  <c r="M51" i="2"/>
  <c r="M44" i="2"/>
  <c r="M35" i="2"/>
  <c r="M31" i="2"/>
  <c r="M27" i="2"/>
  <c r="R59" i="1"/>
  <c r="J59" i="1"/>
  <c r="H14" i="2" l="1"/>
  <c r="O14" i="2" s="1"/>
  <c r="H59" i="2"/>
  <c r="O59" i="2" s="1"/>
  <c r="H60" i="2"/>
  <c r="H18" i="2"/>
  <c r="H7" i="2"/>
  <c r="O7" i="2" s="1"/>
  <c r="H15" i="2"/>
  <c r="O15" i="2" s="1"/>
  <c r="H63" i="2"/>
  <c r="O63" i="2" s="1"/>
  <c r="H5" i="2"/>
  <c r="O5" i="2" s="1"/>
  <c r="H8" i="2"/>
  <c r="O8" i="2" s="1"/>
  <c r="O61" i="2"/>
  <c r="O6" i="2"/>
  <c r="O13" i="2"/>
  <c r="O12" i="2"/>
  <c r="O3" i="2"/>
  <c r="O10" i="2"/>
  <c r="O18" i="2"/>
  <c r="O17" i="2"/>
  <c r="O60" i="2"/>
  <c r="O19" i="2"/>
  <c r="O56" i="2"/>
  <c r="O9" i="2"/>
  <c r="O16" i="2"/>
  <c r="O11" i="2"/>
  <c r="I54" i="2"/>
  <c r="I50" i="2"/>
  <c r="I46" i="2"/>
  <c r="I42" i="2"/>
  <c r="I38" i="2"/>
  <c r="I30" i="2"/>
  <c r="I25" i="2"/>
  <c r="I53" i="2"/>
  <c r="I49" i="2"/>
  <c r="I45" i="2"/>
  <c r="I41" i="2"/>
  <c r="I37" i="2"/>
  <c r="I29" i="2"/>
  <c r="I23" i="2"/>
  <c r="I52" i="2"/>
  <c r="I48" i="2"/>
  <c r="I44" i="2"/>
  <c r="I40" i="2"/>
  <c r="I35" i="2"/>
  <c r="I28" i="2"/>
  <c r="I22" i="2"/>
  <c r="I51" i="2"/>
  <c r="I47" i="2"/>
  <c r="I43" i="2"/>
  <c r="I39" i="2"/>
  <c r="I33" i="2"/>
  <c r="I26" i="2"/>
  <c r="O31" i="2"/>
  <c r="O24" i="2"/>
  <c r="O21" i="2"/>
  <c r="O32" i="2"/>
  <c r="O34" i="2"/>
  <c r="O27" i="2"/>
  <c r="G53" i="2"/>
  <c r="G49" i="2"/>
  <c r="O49" i="2" s="1"/>
  <c r="G45" i="2"/>
  <c r="G41" i="2"/>
  <c r="G37" i="2"/>
  <c r="G29" i="2"/>
  <c r="O29" i="2" s="1"/>
  <c r="G23" i="2"/>
  <c r="G52" i="2"/>
  <c r="G48" i="2"/>
  <c r="G44" i="2"/>
  <c r="O44" i="2" s="1"/>
  <c r="G40" i="2"/>
  <c r="G35" i="2"/>
  <c r="G28" i="2"/>
  <c r="G22" i="2"/>
  <c r="O22" i="2" s="1"/>
  <c r="G51" i="2"/>
  <c r="G47" i="2"/>
  <c r="G43" i="2"/>
  <c r="G39" i="2"/>
  <c r="O39" i="2" s="1"/>
  <c r="G33" i="2"/>
  <c r="G26" i="2"/>
  <c r="G54" i="2"/>
  <c r="O54" i="2" s="1"/>
  <c r="G50" i="2"/>
  <c r="O50" i="2" s="1"/>
  <c r="G46" i="2"/>
  <c r="G42" i="2"/>
  <c r="G38" i="2"/>
  <c r="G30" i="2"/>
  <c r="G25" i="2"/>
  <c r="O2" i="2"/>
  <c r="O57" i="2"/>
  <c r="O4" i="2"/>
  <c r="O38" i="2" l="1"/>
  <c r="O30" i="2"/>
  <c r="O26" i="2"/>
  <c r="O47" i="2"/>
  <c r="O35" i="2"/>
  <c r="O52" i="2"/>
  <c r="O41" i="2"/>
  <c r="O25" i="2"/>
  <c r="O46" i="2"/>
  <c r="O33" i="2"/>
  <c r="O51" i="2"/>
  <c r="O40" i="2"/>
  <c r="O23" i="2"/>
  <c r="O45" i="2"/>
  <c r="O37" i="2"/>
  <c r="O42" i="2"/>
  <c r="O43" i="2"/>
  <c r="O28" i="2"/>
  <c r="O48" i="2"/>
  <c r="O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spbrg_000</author>
    <author>Bergen, Jennifer (Synchrony Financial)</author>
  </authors>
  <commentList>
    <comment ref="J3" authorId="0" shapeId="0" xr:uid="{00000000-0006-0000-0000-000001000000}">
      <text>
        <r>
          <rPr>
            <b/>
            <sz val="9"/>
            <color indexed="81"/>
            <rFont val="Tahoma"/>
            <family val="2"/>
          </rPr>
          <t>spbrg_000:</t>
        </r>
        <r>
          <rPr>
            <sz val="9"/>
            <color indexed="81"/>
            <rFont val="Tahoma"/>
            <family val="2"/>
          </rPr>
          <t xml:space="preserve">
Assume fly after school on the 7th</t>
        </r>
      </text>
    </comment>
    <comment ref="R3" authorId="1" shapeId="0" xr:uid="{00000000-0006-0000-0000-000002000000}">
      <text>
        <r>
          <rPr>
            <b/>
            <sz val="9"/>
            <color indexed="81"/>
            <rFont val="Tahoma"/>
            <family val="2"/>
          </rPr>
          <t>Bergen, Jennifer (Synchrony Financial):</t>
        </r>
        <r>
          <rPr>
            <sz val="9"/>
            <color indexed="81"/>
            <rFont val="Tahoma"/>
            <family val="2"/>
          </rPr>
          <t xml:space="preserve">
Fly 4/8, practice 4/9, meet starts 4/10; Fly home 4/15 to avoid red-eye
</t>
        </r>
      </text>
    </comment>
    <comment ref="V3" authorId="1" shapeId="0" xr:uid="{00000000-0006-0000-0000-000003000000}">
      <text>
        <r>
          <rPr>
            <b/>
            <sz val="9"/>
            <color indexed="81"/>
            <rFont val="Tahoma"/>
            <family val="2"/>
          </rPr>
          <t>Bergen, Jennifer (Synchrony Financial):</t>
        </r>
        <r>
          <rPr>
            <sz val="9"/>
            <color indexed="81"/>
            <rFont val="Tahoma"/>
            <family val="2"/>
          </rPr>
          <t xml:space="preserve">
Fly 4/8, practice 4/9, meet starts 4/10; Fly home 4/15 to avoid red-eye
</t>
        </r>
      </text>
    </comment>
    <comment ref="Z3" authorId="1" shapeId="0" xr:uid="{00000000-0006-0000-0000-000004000000}">
      <text>
        <r>
          <rPr>
            <b/>
            <sz val="9"/>
            <color indexed="81"/>
            <rFont val="Tahoma"/>
            <family val="2"/>
          </rPr>
          <t>Bergen, Jennifer (Synchrony Financial):</t>
        </r>
        <r>
          <rPr>
            <sz val="9"/>
            <color indexed="81"/>
            <rFont val="Tahoma"/>
            <family val="2"/>
          </rPr>
          <t xml:space="preserve">
Fly 4/8, practice 4/9, meet starts 4/10; Fly home 4/15 to avoid red-eye
</t>
        </r>
      </text>
    </comment>
    <comment ref="AD3" authorId="1" shapeId="0" xr:uid="{00000000-0006-0000-0000-000005000000}">
      <text>
        <r>
          <rPr>
            <b/>
            <sz val="9"/>
            <color indexed="81"/>
            <rFont val="Tahoma"/>
            <family val="2"/>
          </rPr>
          <t>Bergen, Jennifer (Synchrony Financial):</t>
        </r>
        <r>
          <rPr>
            <sz val="9"/>
            <color indexed="81"/>
            <rFont val="Tahoma"/>
            <family val="2"/>
          </rPr>
          <t xml:space="preserve">
Fly 4/8, practice 4/9, meet starts 4/10; Fly home 4/15 to avoid red-eye
</t>
        </r>
      </text>
    </comment>
    <comment ref="AH3" authorId="1" shapeId="0" xr:uid="{00000000-0006-0000-0000-000006000000}">
      <text>
        <r>
          <rPr>
            <b/>
            <sz val="9"/>
            <color indexed="81"/>
            <rFont val="Tahoma"/>
            <family val="2"/>
          </rPr>
          <t>Bergen, Jennifer (Synchrony Financial):</t>
        </r>
        <r>
          <rPr>
            <sz val="9"/>
            <color indexed="81"/>
            <rFont val="Tahoma"/>
            <family val="2"/>
          </rPr>
          <t xml:space="preserve">
Fly 4/8, practice 4/9, meet starts 4/10; Fly home 4/15 to avoid red-eye
</t>
        </r>
      </text>
    </comment>
    <comment ref="L5" authorId="1" shapeId="0" xr:uid="{00000000-0006-0000-0000-000007000000}">
      <text>
        <r>
          <rPr>
            <b/>
            <sz val="9"/>
            <color indexed="81"/>
            <rFont val="Tahoma"/>
            <family val="2"/>
          </rPr>
          <t>Bergen, Jennifer (Synchrony Financial):</t>
        </r>
        <r>
          <rPr>
            <sz val="9"/>
            <color indexed="81"/>
            <rFont val="Tahoma"/>
            <family val="2"/>
          </rPr>
          <t xml:space="preserve">
3 for A team &amp; 3 for B team</t>
        </r>
      </text>
    </comment>
    <comment ref="T5" authorId="1" shapeId="0" xr:uid="{00000000-0006-0000-0000-000008000000}">
      <text>
        <r>
          <rPr>
            <b/>
            <sz val="9"/>
            <color indexed="81"/>
            <rFont val="Tahoma"/>
            <family val="2"/>
          </rPr>
          <t>Bergen, Jennifer (Synchrony Financial):</t>
        </r>
        <r>
          <rPr>
            <sz val="9"/>
            <color indexed="81"/>
            <rFont val="Tahoma"/>
            <family val="2"/>
          </rPr>
          <t xml:space="preserve">
3 for A team &amp; 3 for B team</t>
        </r>
      </text>
    </comment>
    <comment ref="V5" authorId="1" shapeId="0" xr:uid="{00000000-0006-0000-0000-000009000000}">
      <text>
        <r>
          <rPr>
            <b/>
            <sz val="9"/>
            <color indexed="81"/>
            <rFont val="Tahoma"/>
            <family val="2"/>
          </rPr>
          <t>Bergen, Jennifer (Synchrony Financial):</t>
        </r>
        <r>
          <rPr>
            <sz val="9"/>
            <color indexed="81"/>
            <rFont val="Tahoma"/>
            <family val="2"/>
          </rPr>
          <t xml:space="preserve">
JR A only; excluding Olivia</t>
        </r>
      </text>
    </comment>
    <comment ref="Z5" authorId="1" shapeId="0" xr:uid="{00000000-0006-0000-0000-00000A000000}">
      <text>
        <r>
          <rPr>
            <b/>
            <sz val="9"/>
            <color indexed="81"/>
            <rFont val="Tahoma"/>
            <family val="2"/>
          </rPr>
          <t>Bergen, Jennifer (Synchrony Financial):</t>
        </r>
        <r>
          <rPr>
            <sz val="9"/>
            <color indexed="81"/>
            <rFont val="Tahoma"/>
            <family val="2"/>
          </rPr>
          <t xml:space="preserve">
JR B only</t>
        </r>
      </text>
    </comment>
    <comment ref="AH5" authorId="1" shapeId="0" xr:uid="{00000000-0006-0000-0000-00000B000000}">
      <text>
        <r>
          <rPr>
            <b/>
            <sz val="9"/>
            <color indexed="81"/>
            <rFont val="Tahoma"/>
            <family val="2"/>
          </rPr>
          <t>Bergen, Jennifer (Synchrony Financial):</t>
        </r>
        <r>
          <rPr>
            <sz val="9"/>
            <color indexed="81"/>
            <rFont val="Tahoma"/>
            <family val="2"/>
          </rPr>
          <t xml:space="preserve">
JR A only; Assume Olivia not attending because on National Team</t>
        </r>
      </text>
    </comment>
    <comment ref="R6" authorId="1" shapeId="0" xr:uid="{00000000-0006-0000-0000-00000C000000}">
      <text>
        <r>
          <rPr>
            <b/>
            <sz val="9"/>
            <color indexed="81"/>
            <rFont val="Tahoma"/>
            <family val="2"/>
          </rPr>
          <t>Bergen, Jennifer (Synchrony Financial):</t>
        </r>
        <r>
          <rPr>
            <sz val="9"/>
            <color indexed="81"/>
            <rFont val="Tahoma"/>
            <family val="2"/>
          </rPr>
          <t xml:space="preserve">
A team only</t>
        </r>
      </text>
    </comment>
    <comment ref="X6" authorId="1" shapeId="0" xr:uid="{00000000-0006-0000-0000-00000D000000}">
      <text>
        <r>
          <rPr>
            <b/>
            <sz val="9"/>
            <color indexed="81"/>
            <rFont val="Tahoma"/>
            <family val="2"/>
          </rPr>
          <t>Bergen, Jennifer (Synchrony Financial):</t>
        </r>
        <r>
          <rPr>
            <sz val="9"/>
            <color indexed="81"/>
            <rFont val="Tahoma"/>
            <family val="2"/>
          </rPr>
          <t xml:space="preserve">
3 for A team &amp; 2 for B team</t>
        </r>
      </text>
    </comment>
    <comment ref="AH6" authorId="1" shapeId="0" xr:uid="{00000000-0006-0000-0000-00000E000000}">
      <text>
        <r>
          <rPr>
            <b/>
            <sz val="9"/>
            <color indexed="81"/>
            <rFont val="Tahoma"/>
            <family val="2"/>
          </rPr>
          <t>Bergen, Jennifer (Synchrony Financial):</t>
        </r>
        <r>
          <rPr>
            <sz val="9"/>
            <color indexed="81"/>
            <rFont val="Tahoma"/>
            <family val="2"/>
          </rPr>
          <t xml:space="preserve">
+ Fiona</t>
        </r>
      </text>
    </comment>
    <comment ref="AJ6" authorId="1" shapeId="0" xr:uid="{00000000-0006-0000-0000-00000F000000}">
      <text>
        <r>
          <rPr>
            <b/>
            <sz val="9"/>
            <color indexed="81"/>
            <rFont val="Tahoma"/>
            <family val="2"/>
          </rPr>
          <t>Bergen, Jennifer (Synchrony Financial):</t>
        </r>
        <r>
          <rPr>
            <sz val="9"/>
            <color indexed="81"/>
            <rFont val="Tahoma"/>
            <family val="2"/>
          </rPr>
          <t xml:space="preserve">
3 for A team &amp; 2 for B team</t>
        </r>
      </text>
    </comment>
    <comment ref="B9" authorId="1" shapeId="0" xr:uid="{00000000-0006-0000-0000-000010000000}">
      <text>
        <r>
          <rPr>
            <b/>
            <sz val="9"/>
            <color indexed="81"/>
            <rFont val="Tahoma"/>
            <family val="2"/>
          </rPr>
          <t>Bergen, Jennifer (Synchrony Financial):</t>
        </r>
        <r>
          <rPr>
            <sz val="9"/>
            <color indexed="81"/>
            <rFont val="Tahoma"/>
            <family val="2"/>
          </rPr>
          <t xml:space="preserve">
Jen, Petra, Kimmy, Laura</t>
        </r>
      </text>
    </comment>
    <comment ref="F9" authorId="1" shapeId="0" xr:uid="{00000000-0006-0000-0000-000011000000}">
      <text>
        <r>
          <rPr>
            <b/>
            <sz val="9"/>
            <color indexed="81"/>
            <rFont val="Tahoma"/>
            <family val="2"/>
          </rPr>
          <t>Bergen, Jennifer (Synchrony Financial):</t>
        </r>
        <r>
          <rPr>
            <sz val="9"/>
            <color indexed="81"/>
            <rFont val="Tahoma"/>
            <family val="2"/>
          </rPr>
          <t xml:space="preserve">
Jen, Laura</t>
        </r>
      </text>
    </comment>
    <comment ref="J9" authorId="1" shapeId="0" xr:uid="{00000000-0006-0000-0000-000012000000}">
      <text>
        <r>
          <rPr>
            <b/>
            <sz val="9"/>
            <color indexed="81"/>
            <rFont val="Tahoma"/>
            <family val="2"/>
          </rPr>
          <t>Bergen, Jennifer (Synchrony Financial):</t>
        </r>
        <r>
          <rPr>
            <sz val="9"/>
            <color indexed="81"/>
            <rFont val="Tahoma"/>
            <family val="2"/>
          </rPr>
          <t xml:space="preserve">
Jen, Petra, Kimmy, Laura, Krista</t>
        </r>
      </text>
    </comment>
    <comment ref="N9" authorId="1" shapeId="0" xr:uid="{00000000-0006-0000-0000-000013000000}">
      <text>
        <r>
          <rPr>
            <b/>
            <sz val="9"/>
            <color indexed="81"/>
            <rFont val="Tahoma"/>
            <family val="2"/>
          </rPr>
          <t>Bergen, Jennifer (Synchrony Financial):</t>
        </r>
        <r>
          <rPr>
            <sz val="9"/>
            <color indexed="81"/>
            <rFont val="Tahoma"/>
            <family val="2"/>
          </rPr>
          <t xml:space="preserve">
Petra, Liz?</t>
        </r>
      </text>
    </comment>
    <comment ref="R9" authorId="1" shapeId="0" xr:uid="{00000000-0006-0000-0000-000014000000}">
      <text>
        <r>
          <rPr>
            <b/>
            <sz val="9"/>
            <color indexed="81"/>
            <rFont val="Tahoma"/>
            <family val="2"/>
          </rPr>
          <t>Bergen, Jennifer (Synchrony Financial):</t>
        </r>
        <r>
          <rPr>
            <sz val="9"/>
            <color indexed="81"/>
            <rFont val="Tahoma"/>
            <family val="2"/>
          </rPr>
          <t xml:space="preserve">
Jen, Petra, Kimmy, Laura, Krista</t>
        </r>
      </text>
    </comment>
    <comment ref="V9" authorId="1" shapeId="0" xr:uid="{00000000-0006-0000-0000-000015000000}">
      <text>
        <r>
          <rPr>
            <b/>
            <sz val="9"/>
            <color indexed="81"/>
            <rFont val="Tahoma"/>
            <family val="2"/>
          </rPr>
          <t>Bergen, Jennifer (Synchrony Financial):</t>
        </r>
        <r>
          <rPr>
            <sz val="9"/>
            <color indexed="81"/>
            <rFont val="Tahoma"/>
            <family val="2"/>
          </rPr>
          <t xml:space="preserve">
Jen, Petra, Kimmy, Laura, Liz?</t>
        </r>
      </text>
    </comment>
    <comment ref="Z9" authorId="1" shapeId="0" xr:uid="{00000000-0006-0000-0000-000016000000}">
      <text>
        <r>
          <rPr>
            <b/>
            <sz val="9"/>
            <color indexed="81"/>
            <rFont val="Tahoma"/>
            <family val="2"/>
          </rPr>
          <t>Bergen, Jennifer (Synchrony Financial):</t>
        </r>
        <r>
          <rPr>
            <sz val="9"/>
            <color indexed="81"/>
            <rFont val="Tahoma"/>
            <family val="2"/>
          </rPr>
          <t xml:space="preserve">
Petra
</t>
        </r>
      </text>
    </comment>
    <comment ref="AD9" authorId="1" shapeId="0" xr:uid="{00000000-0006-0000-0000-000017000000}">
      <text>
        <r>
          <rPr>
            <b/>
            <sz val="9"/>
            <color indexed="81"/>
            <rFont val="Tahoma"/>
            <family val="2"/>
          </rPr>
          <t>Bergen, Jennifer (Synchrony Financial):</t>
        </r>
        <r>
          <rPr>
            <sz val="9"/>
            <color indexed="81"/>
            <rFont val="Tahoma"/>
            <family val="2"/>
          </rPr>
          <t xml:space="preserve">
Petra, Liz, Sierra, Catherine C</t>
        </r>
      </text>
    </comment>
    <comment ref="AH9" authorId="1" shapeId="0" xr:uid="{00000000-0006-0000-0000-000018000000}">
      <text>
        <r>
          <rPr>
            <b/>
            <sz val="9"/>
            <color indexed="81"/>
            <rFont val="Tahoma"/>
            <family val="2"/>
          </rPr>
          <t>Kimmy, Laura, Jen, P
Petra &amp; Liz</t>
        </r>
      </text>
    </comment>
    <comment ref="AH10" authorId="1" shapeId="0" xr:uid="{00000000-0006-0000-0000-000019000000}">
      <text>
        <r>
          <rPr>
            <b/>
            <sz val="9"/>
            <color indexed="81"/>
            <rFont val="Tahoma"/>
            <family val="2"/>
          </rPr>
          <t>Bergen, Jennifer (Synchrony Financial):</t>
        </r>
        <r>
          <rPr>
            <sz val="9"/>
            <color indexed="81"/>
            <rFont val="Tahoma"/>
            <family val="2"/>
          </rPr>
          <t xml:space="preserve">
4 per team</t>
        </r>
      </text>
    </comment>
    <comment ref="AJ10" authorId="1" shapeId="0" xr:uid="{00000000-0006-0000-0000-00001A000000}">
      <text>
        <r>
          <rPr>
            <b/>
            <sz val="9"/>
            <color indexed="81"/>
            <rFont val="Tahoma"/>
            <family val="2"/>
          </rPr>
          <t>Bergen, Jennifer (Synchrony Financial):</t>
        </r>
        <r>
          <rPr>
            <sz val="9"/>
            <color indexed="81"/>
            <rFont val="Tahoma"/>
            <family val="2"/>
          </rPr>
          <t xml:space="preserve">
12U chaperones room with daughters</t>
        </r>
      </text>
    </comment>
    <comment ref="AH30" authorId="1" shapeId="0" xr:uid="{00000000-0006-0000-0000-00001B000000}">
      <text>
        <r>
          <rPr>
            <b/>
            <sz val="9"/>
            <color indexed="81"/>
            <rFont val="Tahoma"/>
            <family val="2"/>
          </rPr>
          <t>Bergen, Jennifer (Synchrony Financial):</t>
        </r>
        <r>
          <rPr>
            <sz val="9"/>
            <color indexed="81"/>
            <rFont val="Tahoma"/>
            <family val="2"/>
          </rPr>
          <t xml:space="preserve">
Both teams depart on same flight but return different days</t>
        </r>
      </text>
    </comment>
    <comment ref="AJ30" authorId="1" shapeId="0" xr:uid="{00000000-0006-0000-0000-00001C000000}">
      <text>
        <r>
          <rPr>
            <b/>
            <sz val="9"/>
            <color indexed="81"/>
            <rFont val="Tahoma"/>
            <family val="2"/>
          </rPr>
          <t>Bergen, Jennifer (Synchrony Financial):</t>
        </r>
        <r>
          <rPr>
            <sz val="9"/>
            <color indexed="81"/>
            <rFont val="Tahoma"/>
            <family val="2"/>
          </rPr>
          <t xml:space="preserve">
All teams depart on same day, but return on different day</t>
        </r>
      </text>
    </comment>
    <comment ref="Z41" authorId="1" shapeId="0" xr:uid="{00000000-0006-0000-0000-00001D000000}">
      <text>
        <r>
          <rPr>
            <b/>
            <sz val="9"/>
            <color indexed="81"/>
            <rFont val="Tahoma"/>
            <family val="2"/>
          </rPr>
          <t>Bergen, Jennifer (Synchrony Financial):</t>
        </r>
        <r>
          <rPr>
            <sz val="9"/>
            <color indexed="81"/>
            <rFont val="Tahoma"/>
            <family val="2"/>
          </rPr>
          <t xml:space="preserve">
1 coach &amp; 2 chaperone</t>
        </r>
      </text>
    </comment>
    <comment ref="B56" authorId="1" shapeId="0" xr:uid="{00000000-0006-0000-0000-00001E000000}">
      <text>
        <r>
          <rPr>
            <b/>
            <sz val="9"/>
            <color indexed="81"/>
            <rFont val="Tahoma"/>
            <family val="2"/>
          </rPr>
          <t>Bergen, Jennifer (Synchrony Financial):</t>
        </r>
        <r>
          <rPr>
            <sz val="9"/>
            <color indexed="81"/>
            <rFont val="Tahoma"/>
            <family val="2"/>
          </rPr>
          <t xml:space="preserve">
Assumed $5pp for snacks</t>
        </r>
      </text>
    </comment>
    <comment ref="F56" authorId="1" shapeId="0" xr:uid="{00000000-0006-0000-0000-00001F000000}">
      <text>
        <r>
          <rPr>
            <b/>
            <sz val="9"/>
            <color indexed="81"/>
            <rFont val="Tahoma"/>
            <family val="2"/>
          </rPr>
          <t>Bergen, Jennifer (Synchrony Financial):</t>
        </r>
        <r>
          <rPr>
            <sz val="9"/>
            <color indexed="81"/>
            <rFont val="Tahoma"/>
            <family val="2"/>
          </rPr>
          <t xml:space="preserve">
$5pp per day for snacks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Bergen, Jennifer (Synchrony Financial)</author>
  </authors>
  <commentList>
    <comment ref="M43" authorId="0" shapeId="0" xr:uid="{00000000-0006-0000-0100-000001000000}">
      <text>
        <r>
          <rPr>
            <b/>
            <sz val="9"/>
            <color indexed="81"/>
            <rFont val="Tahoma"/>
            <family val="2"/>
          </rPr>
          <t>Bergen, Jennifer (Synchrony Financial):</t>
        </r>
        <r>
          <rPr>
            <sz val="9"/>
            <color indexed="81"/>
            <rFont val="Tahoma"/>
            <family val="2"/>
          </rPr>
          <t xml:space="preserve">
Assumed not attending because she's on National Team</t>
        </r>
      </text>
    </comment>
  </commentList>
</comments>
</file>

<file path=xl/sharedStrings.xml><?xml version="1.0" encoding="utf-8"?>
<sst xmlns="http://schemas.openxmlformats.org/spreadsheetml/2006/main" count="310" uniqueCount="209">
  <si>
    <t>Meet Name</t>
  </si>
  <si>
    <t>East Zone JR/SR Championships</t>
  </si>
  <si>
    <t>Location</t>
  </si>
  <si>
    <t>Buffalo</t>
  </si>
  <si>
    <t>Dates</t>
  </si>
  <si>
    <t>March 8-10</t>
  </si>
  <si>
    <t>Juniors</t>
  </si>
  <si>
    <t>13-15</t>
  </si>
  <si>
    <t>Coaches</t>
  </si>
  <si>
    <t>Chaperones</t>
  </si>
  <si>
    <t># people</t>
  </si>
  <si>
    <t># rooms</t>
  </si>
  <si>
    <t xml:space="preserve">  Total</t>
  </si>
  <si>
    <t>Hotel</t>
  </si>
  <si>
    <t># nights</t>
  </si>
  <si>
    <t>Rate per night</t>
  </si>
  <si>
    <t xml:space="preserve">  Total hotel</t>
  </si>
  <si>
    <t xml:space="preserve">  Per swimmer hotel cost</t>
  </si>
  <si>
    <t>Air cost per person</t>
  </si>
  <si>
    <t xml:space="preserve">  Total air</t>
  </si>
  <si>
    <t xml:space="preserve">  Per swimmer airfare</t>
  </si>
  <si>
    <t>Rental cars</t>
  </si>
  <si>
    <t># regular cars</t>
  </si>
  <si>
    <t>Cost per regular car/day</t>
  </si>
  <si>
    <t># days</t>
  </si>
  <si>
    <t xml:space="preserve">  Total Cost regular cars</t>
  </si>
  <si>
    <t># mini vans</t>
  </si>
  <si>
    <t>Cost per minivan/day</t>
  </si>
  <si>
    <t xml:space="preserve">  Total cost minivans</t>
  </si>
  <si>
    <t>Total rental car cost</t>
  </si>
  <si>
    <t xml:space="preserve">  Per Swimmer Rental Car Cost</t>
  </si>
  <si>
    <t>Meals @ $35pp/day</t>
  </si>
  <si>
    <t xml:space="preserve">  Per swimmer meal cost</t>
  </si>
  <si>
    <t>Total Cost Per Swimmer</t>
  </si>
  <si>
    <t># nights/days</t>
  </si>
  <si>
    <t>Air</t>
  </si>
  <si>
    <t>12U</t>
  </si>
  <si>
    <t>INT</t>
  </si>
  <si>
    <t>East Zone 12U &amp; INT Championship</t>
  </si>
  <si>
    <t>Wheaton</t>
  </si>
  <si>
    <t>March 15-17</t>
  </si>
  <si>
    <t>Mileage</t>
  </si>
  <si>
    <t># Drivers</t>
  </si>
  <si>
    <t>Estimated mileage</t>
  </si>
  <si>
    <t>Rate per mile</t>
  </si>
  <si>
    <t xml:space="preserve">  Total mileage</t>
  </si>
  <si>
    <t xml:space="preserve">  Per swimmer mileage</t>
  </si>
  <si>
    <t>US Nationals</t>
  </si>
  <si>
    <t>Riverside, CA</t>
  </si>
  <si>
    <t>April 8-15</t>
  </si>
  <si>
    <t>Bus transfer to/from airport</t>
  </si>
  <si>
    <t># buses</t>
  </si>
  <si>
    <t>Cost per bus</t>
  </si>
  <si>
    <t xml:space="preserve">  Total Bus Cost</t>
  </si>
  <si>
    <t xml:space="preserve">  Per Swimmer Bus Cost</t>
  </si>
  <si>
    <t>Region A Championships</t>
  </si>
  <si>
    <t>Oswego, NY</t>
  </si>
  <si>
    <t>May 18-19</t>
  </si>
  <si>
    <t>US Open</t>
  </si>
  <si>
    <t>Greensboro, NC</t>
  </si>
  <si>
    <t>May 24-26</t>
  </si>
  <si>
    <t>Freedom Valley, PA</t>
  </si>
  <si>
    <t>June 7-9</t>
  </si>
  <si>
    <t>Junior Olympics</t>
  </si>
  <si>
    <t>Tonawanda, NY</t>
  </si>
  <si>
    <t>June 29-July 6</t>
  </si>
  <si>
    <t>13-15 &amp; JR</t>
  </si>
  <si>
    <t>13-15 &amp; JR/SR CT Association Meet</t>
  </si>
  <si>
    <t>New Canaan, CT</t>
  </si>
  <si>
    <t>East Zone 13-15 Championships</t>
  </si>
  <si>
    <t>New Canaan CT</t>
  </si>
  <si>
    <t>February 9-10</t>
  </si>
  <si>
    <t>Parent</t>
  </si>
  <si>
    <t>Swimmer</t>
  </si>
  <si>
    <t>Team</t>
  </si>
  <si>
    <t>Bai</t>
  </si>
  <si>
    <t>Ma</t>
  </si>
  <si>
    <t>Erica</t>
  </si>
  <si>
    <t>12U B</t>
  </si>
  <si>
    <t>Baldeon</t>
  </si>
  <si>
    <t>Juarez</t>
  </si>
  <si>
    <t>Isabella</t>
  </si>
  <si>
    <t>Carpi</t>
  </si>
  <si>
    <t>Carina</t>
  </si>
  <si>
    <t>Hoshina</t>
  </si>
  <si>
    <t>Dyer</t>
  </si>
  <si>
    <t>Athena</t>
  </si>
  <si>
    <t>Gao</t>
  </si>
  <si>
    <t>Angelina</t>
  </si>
  <si>
    <t>Goyal</t>
  </si>
  <si>
    <t>Jha</t>
  </si>
  <si>
    <t>Rhea</t>
  </si>
  <si>
    <t>Hang</t>
  </si>
  <si>
    <t>Cai</t>
  </si>
  <si>
    <t>Sophie</t>
  </si>
  <si>
    <t>Huang</t>
  </si>
  <si>
    <t>Cora</t>
  </si>
  <si>
    <t>Hundorfean</t>
  </si>
  <si>
    <t>Elena</t>
  </si>
  <si>
    <t>Li</t>
  </si>
  <si>
    <t>Viola</t>
  </si>
  <si>
    <t>Liu (Minghai)</t>
  </si>
  <si>
    <t>Liu</t>
  </si>
  <si>
    <t>Xindi</t>
  </si>
  <si>
    <t>Luther</t>
  </si>
  <si>
    <t>Kyleigh</t>
  </si>
  <si>
    <t>Micu</t>
  </si>
  <si>
    <t>Gavriloiu</t>
  </si>
  <si>
    <t>Alessandra</t>
  </si>
  <si>
    <t>Nishi</t>
  </si>
  <si>
    <t>Hassan</t>
  </si>
  <si>
    <t>L. Isabella</t>
  </si>
  <si>
    <t>Sarracino</t>
  </si>
  <si>
    <t>Shen</t>
  </si>
  <si>
    <t>Sophia</t>
  </si>
  <si>
    <t>Zarnik</t>
  </si>
  <si>
    <t>Colleen</t>
  </si>
  <si>
    <t>Argiriou</t>
  </si>
  <si>
    <t>Alaina</t>
  </si>
  <si>
    <t>Bae</t>
  </si>
  <si>
    <t>Lee</t>
  </si>
  <si>
    <t>Pia</t>
  </si>
  <si>
    <t>Bergen</t>
  </si>
  <si>
    <t>Lanxon</t>
  </si>
  <si>
    <t>Sydney</t>
  </si>
  <si>
    <t>Devos (Schots)</t>
  </si>
  <si>
    <t>DeVos</t>
  </si>
  <si>
    <t>Lauranne</t>
  </si>
  <si>
    <t>Esker</t>
  </si>
  <si>
    <t>Zerrusen</t>
  </si>
  <si>
    <t>Justine</t>
  </si>
  <si>
    <t>Galchenko</t>
  </si>
  <si>
    <t>Liza</t>
  </si>
  <si>
    <t>Herr</t>
  </si>
  <si>
    <t>Maria</t>
  </si>
  <si>
    <t>Hoyt</t>
  </si>
  <si>
    <t>Rhyan</t>
  </si>
  <si>
    <t>Mathews</t>
  </si>
  <si>
    <t>Alexandra</t>
  </si>
  <si>
    <t>Park</t>
  </si>
  <si>
    <t>Kelly</t>
  </si>
  <si>
    <t>Josie</t>
  </si>
  <si>
    <t>Reiter</t>
  </si>
  <si>
    <t>Grace</t>
  </si>
  <si>
    <t>Isabelle</t>
  </si>
  <si>
    <t>Stewart</t>
  </si>
  <si>
    <t>Cameron</t>
  </si>
  <si>
    <t>Ward</t>
  </si>
  <si>
    <t>Grosz</t>
  </si>
  <si>
    <t>Elizabeth</t>
  </si>
  <si>
    <t>Beane</t>
  </si>
  <si>
    <t>Brieant</t>
  </si>
  <si>
    <t>Emily</t>
  </si>
  <si>
    <t>Coleman</t>
  </si>
  <si>
    <t>Cece</t>
  </si>
  <si>
    <t>Crawford</t>
  </si>
  <si>
    <t>Hannah</t>
  </si>
  <si>
    <t>Gerner</t>
  </si>
  <si>
    <t>Paulina</t>
  </si>
  <si>
    <t>Glatzhofer</t>
  </si>
  <si>
    <t>Kate</t>
  </si>
  <si>
    <t>Sarah</t>
  </si>
  <si>
    <t>Olivia</t>
  </si>
  <si>
    <t>Mauhs</t>
  </si>
  <si>
    <t>Alena</t>
  </si>
  <si>
    <t>Millar</t>
  </si>
  <si>
    <t>Audrey</t>
  </si>
  <si>
    <t>Powers</t>
  </si>
  <si>
    <t>Fiona</t>
  </si>
  <si>
    <t>Emma</t>
  </si>
  <si>
    <t>Rial</t>
  </si>
  <si>
    <t>Mau</t>
  </si>
  <si>
    <t>Maya</t>
  </si>
  <si>
    <t>Sharma</t>
  </si>
  <si>
    <t>Navya</t>
  </si>
  <si>
    <t>Stanton</t>
  </si>
  <si>
    <t>Cathy</t>
  </si>
  <si>
    <t>Tappe</t>
  </si>
  <si>
    <t>Megan</t>
  </si>
  <si>
    <t>Vachon</t>
  </si>
  <si>
    <t>DeValencia</t>
  </si>
  <si>
    <t>Camila</t>
  </si>
  <si>
    <t>Wilson</t>
  </si>
  <si>
    <t>Caroline</t>
  </si>
  <si>
    <t>Williams</t>
  </si>
  <si>
    <t>Qin</t>
  </si>
  <si>
    <t>Brianna</t>
  </si>
  <si>
    <t>10U INT</t>
  </si>
  <si>
    <t>Roscoe</t>
  </si>
  <si>
    <t>Lux</t>
  </si>
  <si>
    <t>Kotereva</t>
  </si>
  <si>
    <t>Evdokia</t>
  </si>
  <si>
    <t>11-12 INT</t>
  </si>
  <si>
    <t>Vance</t>
  </si>
  <si>
    <t>Clarke</t>
  </si>
  <si>
    <t>Nala</t>
  </si>
  <si>
    <t>13O INT</t>
  </si>
  <si>
    <t>East Zone INT/12U AG Championship</t>
  </si>
  <si>
    <t>JR A</t>
  </si>
  <si>
    <t>JR B</t>
  </si>
  <si>
    <t>13-15A</t>
  </si>
  <si>
    <t>13-15B</t>
  </si>
  <si>
    <t>Total</t>
  </si>
  <si>
    <t>Bill JR A for everything through Nationals over Jan-Apr; Bill Regionals &amp; Jos May-Jun</t>
  </si>
  <si>
    <t>Mia</t>
  </si>
  <si>
    <t>Abraham</t>
  </si>
  <si>
    <t>Zislis</t>
  </si>
  <si>
    <t>11-12INT</t>
  </si>
  <si>
    <t>Aubrey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</si>
</sst>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1" xfId="0" applyBorder="1"/>
    <xf numFmtId="0" fontId="0" fillId="0" borderId="0" xfId="0" applyBorder="1"/>
    <xf numFmtId="6" fontId="0" fillId="0" borderId="0" xfId="0" applyNumberFormat="1"/>
    <xf numFmtId="6" fontId="0" fillId="0" borderId="1" xfId="0" applyNumberFormat="1" applyBorder="1"/>
    <xf numFmtId="0" fontId="2" fillId="0" borderId="0" xfId="0" applyFont="1"/>
    <xf numFmtId="44" fontId="2" fillId="0" borderId="0" xfId="1" applyFont="1"/>
    <xf numFmtId="164" fontId="0" fillId="0" borderId="0" xfId="1" applyNumberFormat="1" applyFont="1"/>
    <xf numFmtId="8" fontId="2" fillId="0" borderId="0" xfId="0" applyNumberFormat="1" applyFont="1"/>
    <xf numFmtId="44" fontId="2" fillId="0" borderId="2" xfId="0" applyNumberFormat="1" applyFont="1" applyBorder="1"/>
    <xf numFmtId="0" fontId="2" fillId="0" borderId="0" xfId="0" applyFont="1" applyAlignment="1">
      <alignment horizontal="center"/>
    </xf>
    <xf numFmtId="0" fontId="2" fillId="0" borderId="0" xfId="0" applyFont="1" applyAlignment="1">
      <alignment horizontal="center" wrapText="1"/>
    </xf>
    <xf numFmtId="0" fontId="0" fillId="2" borderId="0" xfId="0" applyFill="1"/>
    <xf numFmtId="44" fontId="2" fillId="0" borderId="0" xfId="1" applyFont="1" applyFill="1"/>
    <xf numFmtId="44" fontId="0" fillId="0" borderId="1" xfId="1" applyFont="1" applyBorder="1"/>
    <xf numFmtId="0" fontId="2" fillId="0" borderId="0" xfId="0" applyFont="1" applyAlignment="1">
      <alignment horizontal="center" wrapText="1"/>
    </xf>
    <xf numFmtId="44" fontId="0" fillId="2" borderId="1" xfId="1" applyFont="1" applyFill="1" applyBorder="1"/>
    <xf numFmtId="6" fontId="0" fillId="2" borderId="0" xfId="0" applyNumberFormat="1" applyFill="1"/>
    <xf numFmtId="0" fontId="0" fillId="0" borderId="0" xfId="0" applyFill="1"/>
    <xf numFmtId="0" fontId="0" fillId="0" borderId="0" xfId="0" applyAlignment="1">
      <alignment horizontal="center"/>
    </xf>
    <xf numFmtId="0" fontId="0" fillId="2" borderId="3" xfId="0" applyFill="1" applyBorder="1"/>
    <xf numFmtId="0" fontId="0" fillId="0" borderId="3" xfId="0" applyBorder="1"/>
    <xf numFmtId="0" fontId="2" fillId="2" borderId="3" xfId="0" applyFont="1" applyFill="1" applyBorder="1" applyAlignment="1">
      <alignment wrapText="1"/>
    </xf>
    <xf numFmtId="0" fontId="0" fillId="0" borderId="0" xfId="0" applyAlignment="1">
      <alignment wrapText="1"/>
    </xf>
    <xf numFmtId="44" fontId="0" fillId="0" borderId="0" xfId="0" applyNumberFormat="1"/>
    <xf numFmtId="0" fontId="0" fillId="3" borderId="3" xfId="0" applyFill="1" applyBorder="1"/>
    <xf numFmtId="0" fontId="0" fillId="3" borderId="0" xfId="0" applyFill="1"/>
    <xf numFmtId="0" fontId="2" fillId="3" borderId="0" xfId="0" applyFont="1" applyFill="1"/>
    <xf numFmtId="0" fontId="2"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xf>
    <xf numFmtId="16" fontId="2" fillId="0" borderId="0" xfId="0" applyNumberFormat="1"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0"/>
  <sheetViews>
    <sheetView workbookViewId="0">
      <pane xSplit="1" ySplit="3" topLeftCell="B25" activePane="bottomRight" state="frozen"/>
      <selection pane="topRight" activeCell="C1" sqref="C1"/>
      <selection pane="bottomLeft" activeCell="A4" sqref="A4"/>
      <selection pane="bottomRight" activeCell="A36" sqref="A36"/>
    </sheetView>
  </sheetViews>
  <sheetFormatPr defaultRowHeight="14.75" x14ac:dyDescent="0.75"/>
  <cols>
    <col min="1" max="1" width="29.26953125" bestFit="1" customWidth="1"/>
    <col min="2" max="2" width="11.40625" customWidth="1"/>
    <col min="3" max="3" width="3.1328125" customWidth="1"/>
    <col min="4" max="4" width="8" customWidth="1"/>
    <col min="5" max="5" width="3.1328125" customWidth="1"/>
    <col min="6" max="6" width="11.54296875" customWidth="1"/>
    <col min="7" max="7" width="3.26953125" customWidth="1"/>
    <col min="8" max="8" width="8" customWidth="1"/>
    <col min="9" max="9" width="3.54296875" customWidth="1"/>
    <col min="10" max="10" width="10.40625" customWidth="1"/>
    <col min="11" max="11" width="2" customWidth="1"/>
    <col min="12" max="12" width="8.40625" customWidth="1"/>
    <col min="13" max="13" width="2.86328125" customWidth="1"/>
    <col min="14" max="14" width="9.1328125" customWidth="1"/>
    <col min="15" max="15" width="2.7265625" customWidth="1"/>
    <col min="16" max="16" width="7.86328125" customWidth="1"/>
    <col min="17" max="17" width="3" customWidth="1"/>
    <col min="18" max="18" width="11" customWidth="1"/>
    <col min="19" max="19" width="3.26953125" customWidth="1"/>
    <col min="20" max="20" width="7.86328125" customWidth="1"/>
    <col min="21" max="21" width="2.86328125" customWidth="1"/>
    <col min="22" max="22" width="10.54296875" customWidth="1"/>
    <col min="23" max="23" width="2.54296875" customWidth="1"/>
    <col min="24" max="24" width="7.26953125" customWidth="1"/>
    <col min="25" max="25" width="2.86328125" customWidth="1"/>
    <col min="26" max="26" width="10.54296875" customWidth="1"/>
    <col min="27" max="27" width="3.1328125" customWidth="1"/>
    <col min="28" max="28" width="7.7265625" customWidth="1"/>
    <col min="29" max="29" width="3.26953125" customWidth="1"/>
    <col min="31" max="31" width="2.7265625" customWidth="1"/>
    <col min="32" max="32" width="7.86328125" customWidth="1"/>
    <col min="33" max="33" width="3" customWidth="1"/>
    <col min="34" max="34" width="10.54296875" bestFit="1" customWidth="1"/>
    <col min="35" max="35" width="3.54296875" customWidth="1"/>
    <col min="36" max="36" width="10.54296875" bestFit="1" customWidth="1"/>
  </cols>
  <sheetData>
    <row r="1" spans="1:36" ht="30" customHeight="1" x14ac:dyDescent="0.75">
      <c r="A1" t="s">
        <v>0</v>
      </c>
      <c r="B1" s="29" t="s">
        <v>67</v>
      </c>
      <c r="C1" s="29"/>
      <c r="D1" s="29"/>
      <c r="F1" s="29" t="s">
        <v>69</v>
      </c>
      <c r="G1" s="29"/>
      <c r="H1" s="29"/>
      <c r="J1" s="29" t="s">
        <v>1</v>
      </c>
      <c r="K1" s="29"/>
      <c r="L1" s="29"/>
      <c r="N1" s="29" t="s">
        <v>38</v>
      </c>
      <c r="O1" s="29"/>
      <c r="P1" s="29"/>
      <c r="R1" s="29" t="s">
        <v>47</v>
      </c>
      <c r="S1" s="29"/>
      <c r="T1" s="29"/>
      <c r="V1" s="29" t="s">
        <v>55</v>
      </c>
      <c r="W1" s="29"/>
      <c r="X1" s="29"/>
      <c r="Z1" s="29" t="s">
        <v>58</v>
      </c>
      <c r="AA1" s="29"/>
      <c r="AB1" s="29"/>
      <c r="AD1" s="29" t="s">
        <v>197</v>
      </c>
      <c r="AE1" s="29"/>
      <c r="AF1" s="29"/>
      <c r="AH1" s="29" t="s">
        <v>63</v>
      </c>
      <c r="AI1" s="29"/>
      <c r="AJ1" s="29"/>
    </row>
    <row r="2" spans="1:36" x14ac:dyDescent="0.75">
      <c r="A2" t="s">
        <v>2</v>
      </c>
      <c r="B2" s="30" t="s">
        <v>68</v>
      </c>
      <c r="C2" s="30"/>
      <c r="D2" s="30"/>
      <c r="F2" s="30" t="s">
        <v>70</v>
      </c>
      <c r="G2" s="30"/>
      <c r="H2" s="30"/>
      <c r="J2" s="30" t="s">
        <v>3</v>
      </c>
      <c r="K2" s="30"/>
      <c r="L2" s="30"/>
      <c r="N2" s="30" t="s">
        <v>39</v>
      </c>
      <c r="O2" s="30"/>
      <c r="P2" s="30"/>
      <c r="R2" s="30" t="s">
        <v>48</v>
      </c>
      <c r="S2" s="30"/>
      <c r="T2" s="30"/>
      <c r="V2" s="30" t="s">
        <v>56</v>
      </c>
      <c r="W2" s="30"/>
      <c r="X2" s="30"/>
      <c r="Z2" s="30" t="s">
        <v>59</v>
      </c>
      <c r="AA2" s="30"/>
      <c r="AB2" s="30"/>
      <c r="AD2" s="30" t="s">
        <v>61</v>
      </c>
      <c r="AE2" s="30"/>
      <c r="AF2" s="30"/>
      <c r="AH2" s="30" t="s">
        <v>64</v>
      </c>
      <c r="AI2" s="30"/>
      <c r="AJ2" s="30"/>
    </row>
    <row r="3" spans="1:36" x14ac:dyDescent="0.75">
      <c r="A3" t="s">
        <v>4</v>
      </c>
      <c r="B3" s="31">
        <v>43126</v>
      </c>
      <c r="C3" s="30"/>
      <c r="D3" s="30"/>
      <c r="F3" s="30" t="s">
        <v>71</v>
      </c>
      <c r="G3" s="30"/>
      <c r="H3" s="30"/>
      <c r="J3" s="30" t="s">
        <v>5</v>
      </c>
      <c r="K3" s="30"/>
      <c r="L3" s="30"/>
      <c r="N3" s="30" t="s">
        <v>40</v>
      </c>
      <c r="O3" s="30"/>
      <c r="P3" s="30"/>
      <c r="R3" s="30" t="s">
        <v>49</v>
      </c>
      <c r="S3" s="30"/>
      <c r="T3" s="30"/>
      <c r="V3" s="30" t="s">
        <v>57</v>
      </c>
      <c r="W3" s="30"/>
      <c r="X3" s="30"/>
      <c r="Z3" s="30" t="s">
        <v>60</v>
      </c>
      <c r="AA3" s="30"/>
      <c r="AB3" s="30"/>
      <c r="AD3" s="30" t="s">
        <v>62</v>
      </c>
      <c r="AE3" s="30"/>
      <c r="AF3" s="30"/>
      <c r="AH3" s="30" t="s">
        <v>65</v>
      </c>
      <c r="AI3" s="30"/>
      <c r="AJ3" s="30"/>
    </row>
    <row r="4" spans="1:36" s="5" customFormat="1" x14ac:dyDescent="0.75">
      <c r="B4" s="28" t="s">
        <v>10</v>
      </c>
      <c r="D4" s="5" t="s">
        <v>11</v>
      </c>
      <c r="F4" s="28" t="s">
        <v>10</v>
      </c>
      <c r="H4" s="5" t="s">
        <v>11</v>
      </c>
      <c r="J4" s="28" t="s">
        <v>10</v>
      </c>
      <c r="L4" s="5" t="s">
        <v>11</v>
      </c>
      <c r="N4" s="28" t="s">
        <v>10</v>
      </c>
      <c r="P4" s="5" t="s">
        <v>11</v>
      </c>
      <c r="R4" s="28" t="s">
        <v>10</v>
      </c>
      <c r="T4" s="5" t="s">
        <v>11</v>
      </c>
      <c r="V4" s="28" t="s">
        <v>10</v>
      </c>
      <c r="X4" s="5" t="s">
        <v>11</v>
      </c>
      <c r="Z4" s="28" t="s">
        <v>10</v>
      </c>
      <c r="AB4" s="5" t="s">
        <v>11</v>
      </c>
      <c r="AD4" s="28" t="s">
        <v>10</v>
      </c>
      <c r="AF4" s="5" t="s">
        <v>11</v>
      </c>
      <c r="AH4" s="28" t="s">
        <v>10</v>
      </c>
      <c r="AJ4" s="5" t="s">
        <v>11</v>
      </c>
    </row>
    <row r="5" spans="1:36" x14ac:dyDescent="0.75">
      <c r="A5" t="s">
        <v>6</v>
      </c>
      <c r="B5">
        <v>18</v>
      </c>
      <c r="D5">
        <v>0</v>
      </c>
      <c r="F5">
        <v>0</v>
      </c>
      <c r="H5">
        <v>0</v>
      </c>
      <c r="J5">
        <v>18</v>
      </c>
      <c r="L5">
        <v>6</v>
      </c>
      <c r="N5">
        <v>0</v>
      </c>
      <c r="P5">
        <v>0</v>
      </c>
      <c r="R5" s="12">
        <v>18</v>
      </c>
      <c r="T5">
        <v>6</v>
      </c>
      <c r="V5" s="12">
        <v>8</v>
      </c>
      <c r="X5">
        <v>2</v>
      </c>
      <c r="Z5" s="12">
        <v>9</v>
      </c>
      <c r="AB5">
        <v>3</v>
      </c>
      <c r="AD5" s="12">
        <v>0</v>
      </c>
      <c r="AF5">
        <v>0</v>
      </c>
      <c r="AH5" s="12">
        <v>8</v>
      </c>
      <c r="AJ5">
        <v>2</v>
      </c>
    </row>
    <row r="6" spans="1:36" x14ac:dyDescent="0.75">
      <c r="A6" t="s">
        <v>7</v>
      </c>
      <c r="B6">
        <v>15</v>
      </c>
      <c r="D6">
        <v>0</v>
      </c>
      <c r="F6">
        <v>15</v>
      </c>
      <c r="H6">
        <v>0</v>
      </c>
      <c r="J6">
        <v>9</v>
      </c>
      <c r="L6">
        <v>3</v>
      </c>
      <c r="N6">
        <v>0</v>
      </c>
      <c r="P6">
        <v>0</v>
      </c>
      <c r="R6">
        <v>9</v>
      </c>
      <c r="T6">
        <v>3</v>
      </c>
      <c r="V6">
        <v>15</v>
      </c>
      <c r="X6">
        <v>5</v>
      </c>
      <c r="Z6">
        <v>0</v>
      </c>
      <c r="AB6">
        <v>0</v>
      </c>
      <c r="AD6">
        <v>0</v>
      </c>
      <c r="AF6">
        <v>0</v>
      </c>
      <c r="AH6">
        <v>16</v>
      </c>
      <c r="AJ6">
        <v>5</v>
      </c>
    </row>
    <row r="7" spans="1:36" x14ac:dyDescent="0.75">
      <c r="A7" t="s">
        <v>36</v>
      </c>
      <c r="B7">
        <v>0</v>
      </c>
      <c r="D7">
        <v>0</v>
      </c>
      <c r="F7">
        <v>0</v>
      </c>
      <c r="H7">
        <v>0</v>
      </c>
      <c r="J7">
        <v>0</v>
      </c>
      <c r="L7">
        <v>0</v>
      </c>
      <c r="N7">
        <v>18</v>
      </c>
      <c r="P7">
        <v>18</v>
      </c>
      <c r="R7">
        <v>0</v>
      </c>
      <c r="T7">
        <v>0</v>
      </c>
      <c r="V7">
        <v>18</v>
      </c>
      <c r="X7">
        <v>18</v>
      </c>
      <c r="Z7">
        <v>0</v>
      </c>
      <c r="AB7">
        <v>0</v>
      </c>
      <c r="AD7">
        <v>18</v>
      </c>
      <c r="AF7">
        <v>18</v>
      </c>
      <c r="AH7">
        <v>18</v>
      </c>
      <c r="AJ7">
        <v>18</v>
      </c>
    </row>
    <row r="8" spans="1:36" x14ac:dyDescent="0.75">
      <c r="A8" t="s">
        <v>37</v>
      </c>
      <c r="B8">
        <v>0</v>
      </c>
      <c r="D8">
        <v>0</v>
      </c>
      <c r="F8">
        <v>0</v>
      </c>
      <c r="H8">
        <v>0</v>
      </c>
      <c r="J8">
        <v>0</v>
      </c>
      <c r="L8">
        <v>0</v>
      </c>
      <c r="N8">
        <v>7</v>
      </c>
      <c r="P8">
        <v>7</v>
      </c>
      <c r="R8">
        <v>0</v>
      </c>
      <c r="T8">
        <v>0</v>
      </c>
      <c r="V8">
        <v>7</v>
      </c>
      <c r="X8">
        <v>7</v>
      </c>
      <c r="Z8">
        <v>0</v>
      </c>
      <c r="AB8">
        <v>0</v>
      </c>
      <c r="AD8">
        <v>7</v>
      </c>
      <c r="AF8">
        <v>7</v>
      </c>
      <c r="AH8">
        <v>0</v>
      </c>
      <c r="AJ8">
        <v>0</v>
      </c>
    </row>
    <row r="9" spans="1:36" x14ac:dyDescent="0.75">
      <c r="A9" t="s">
        <v>8</v>
      </c>
      <c r="B9">
        <v>4</v>
      </c>
      <c r="D9">
        <v>0</v>
      </c>
      <c r="F9">
        <v>2</v>
      </c>
      <c r="H9">
        <v>0</v>
      </c>
      <c r="J9">
        <v>5</v>
      </c>
      <c r="L9">
        <v>3</v>
      </c>
      <c r="N9">
        <v>2</v>
      </c>
      <c r="P9">
        <v>1</v>
      </c>
      <c r="R9">
        <v>5</v>
      </c>
      <c r="T9">
        <v>4</v>
      </c>
      <c r="V9">
        <v>5</v>
      </c>
      <c r="X9">
        <v>3</v>
      </c>
      <c r="Z9">
        <v>2</v>
      </c>
      <c r="AB9">
        <v>1</v>
      </c>
      <c r="AD9">
        <v>4</v>
      </c>
      <c r="AF9">
        <v>2</v>
      </c>
      <c r="AH9">
        <v>4</v>
      </c>
      <c r="AJ9">
        <v>4</v>
      </c>
    </row>
    <row r="10" spans="1:36" x14ac:dyDescent="0.75">
      <c r="A10" t="s">
        <v>9</v>
      </c>
      <c r="B10" s="1">
        <v>4</v>
      </c>
      <c r="C10" s="2"/>
      <c r="D10" s="1">
        <v>0</v>
      </c>
      <c r="F10" s="1">
        <v>4</v>
      </c>
      <c r="G10" s="2"/>
      <c r="H10" s="1">
        <v>0</v>
      </c>
      <c r="J10" s="1">
        <v>6</v>
      </c>
      <c r="K10" s="2"/>
      <c r="L10" s="1">
        <v>6</v>
      </c>
      <c r="N10" s="1">
        <v>8</v>
      </c>
      <c r="O10" s="2"/>
      <c r="P10" s="1">
        <v>0</v>
      </c>
      <c r="R10" s="1">
        <v>6</v>
      </c>
      <c r="S10" s="2"/>
      <c r="T10" s="1">
        <v>6</v>
      </c>
      <c r="V10" s="1">
        <v>14</v>
      </c>
      <c r="W10" s="2"/>
      <c r="X10" s="1">
        <v>6</v>
      </c>
      <c r="Z10" s="1">
        <v>2</v>
      </c>
      <c r="AA10" s="2"/>
      <c r="AB10" s="1">
        <v>2</v>
      </c>
      <c r="AD10" s="1">
        <v>8</v>
      </c>
      <c r="AE10" s="2"/>
      <c r="AF10" s="1">
        <v>0</v>
      </c>
      <c r="AH10" s="1">
        <v>12</v>
      </c>
      <c r="AI10" s="2"/>
      <c r="AJ10" s="1">
        <v>8</v>
      </c>
    </row>
    <row r="11" spans="1:36" x14ac:dyDescent="0.75">
      <c r="A11" t="s">
        <v>12</v>
      </c>
      <c r="B11">
        <f>SUM(B5:B10)</f>
        <v>41</v>
      </c>
      <c r="D11">
        <f>SUM(D5:D10)</f>
        <v>0</v>
      </c>
      <c r="F11">
        <f>SUM(F5:F10)</f>
        <v>21</v>
      </c>
      <c r="H11">
        <f>SUM(H5:H10)</f>
        <v>0</v>
      </c>
      <c r="J11">
        <f>SUM(J5:J10)</f>
        <v>38</v>
      </c>
      <c r="L11">
        <f>SUM(L5:L10)</f>
        <v>18</v>
      </c>
      <c r="N11">
        <f>SUM(N5:N10)</f>
        <v>35</v>
      </c>
      <c r="P11">
        <f>SUM(P5:P10)</f>
        <v>26</v>
      </c>
      <c r="R11">
        <f>SUM(R5:R10)</f>
        <v>38</v>
      </c>
      <c r="T11">
        <f>SUM(T5:T10)</f>
        <v>19</v>
      </c>
      <c r="V11">
        <f>SUM(V5:V10)</f>
        <v>67</v>
      </c>
      <c r="X11">
        <f>SUM(X5:X10)</f>
        <v>41</v>
      </c>
      <c r="Z11">
        <f>SUM(Z5:Z10)</f>
        <v>13</v>
      </c>
      <c r="AB11">
        <f>SUM(AB5:AB10)</f>
        <v>6</v>
      </c>
      <c r="AD11">
        <f>SUM(AD5:AD10)</f>
        <v>37</v>
      </c>
      <c r="AF11">
        <f>SUM(AF5:AF10)</f>
        <v>27</v>
      </c>
      <c r="AH11">
        <f>SUM(AH5:AH10)</f>
        <v>58</v>
      </c>
      <c r="AJ11">
        <f>SUM(AJ5:AJ10)</f>
        <v>37</v>
      </c>
    </row>
    <row r="12" spans="1:36" ht="4.5" customHeight="1" x14ac:dyDescent="0.75"/>
    <row r="13" spans="1:36" x14ac:dyDescent="0.75">
      <c r="AH13" s="19" t="s">
        <v>66</v>
      </c>
      <c r="AI13" s="19"/>
      <c r="AJ13" s="19" t="s">
        <v>36</v>
      </c>
    </row>
    <row r="14" spans="1:36" x14ac:dyDescent="0.75">
      <c r="A14" t="s">
        <v>34</v>
      </c>
      <c r="B14">
        <v>1</v>
      </c>
      <c r="F14">
        <v>2</v>
      </c>
      <c r="J14">
        <v>3</v>
      </c>
      <c r="N14">
        <v>2</v>
      </c>
      <c r="R14">
        <v>7</v>
      </c>
      <c r="V14">
        <v>2</v>
      </c>
      <c r="Z14">
        <v>2</v>
      </c>
      <c r="AD14">
        <v>2</v>
      </c>
      <c r="AH14">
        <v>6</v>
      </c>
      <c r="AJ14">
        <v>5</v>
      </c>
    </row>
    <row r="15" spans="1:36" ht="6.75" customHeight="1" x14ac:dyDescent="0.75"/>
    <row r="16" spans="1:36" x14ac:dyDescent="0.75">
      <c r="A16" s="5" t="s">
        <v>13</v>
      </c>
      <c r="E16" s="5"/>
      <c r="I16" s="5"/>
    </row>
    <row r="17" spans="1:36" x14ac:dyDescent="0.75">
      <c r="A17" t="s">
        <v>14</v>
      </c>
      <c r="B17">
        <f>B14</f>
        <v>1</v>
      </c>
      <c r="F17">
        <f>F14</f>
        <v>2</v>
      </c>
      <c r="J17">
        <f>J14</f>
        <v>3</v>
      </c>
      <c r="N17">
        <f>N14</f>
        <v>2</v>
      </c>
      <c r="R17">
        <f>R14</f>
        <v>7</v>
      </c>
      <c r="V17">
        <f>V14</f>
        <v>2</v>
      </c>
      <c r="Z17">
        <f>Z14</f>
        <v>2</v>
      </c>
      <c r="AD17">
        <f>AD14</f>
        <v>2</v>
      </c>
      <c r="AH17">
        <f>AH14</f>
        <v>6</v>
      </c>
      <c r="AJ17">
        <f>AJ14</f>
        <v>5</v>
      </c>
    </row>
    <row r="18" spans="1:36" x14ac:dyDescent="0.75">
      <c r="A18" t="s">
        <v>11</v>
      </c>
      <c r="B18">
        <f>D11</f>
        <v>0</v>
      </c>
      <c r="F18">
        <f>H11</f>
        <v>0</v>
      </c>
      <c r="J18">
        <f>L11</f>
        <v>18</v>
      </c>
      <c r="N18">
        <f>P11</f>
        <v>26</v>
      </c>
      <c r="R18">
        <f>T11</f>
        <v>19</v>
      </c>
      <c r="V18">
        <f>X11</f>
        <v>41</v>
      </c>
      <c r="Z18">
        <f>AB11</f>
        <v>6</v>
      </c>
      <c r="AD18">
        <f>AF11</f>
        <v>27</v>
      </c>
      <c r="AH18" s="18">
        <f>SUM(AJ5:AJ6)+3+AJ10</f>
        <v>18</v>
      </c>
      <c r="AJ18">
        <f>AJ7+1</f>
        <v>19</v>
      </c>
    </row>
    <row r="19" spans="1:36" x14ac:dyDescent="0.75">
      <c r="A19" t="s">
        <v>15</v>
      </c>
      <c r="B19" s="4">
        <v>200</v>
      </c>
      <c r="F19" s="4">
        <v>200</v>
      </c>
      <c r="J19" s="4">
        <v>200</v>
      </c>
      <c r="N19" s="4">
        <v>150</v>
      </c>
      <c r="R19" s="4">
        <v>200</v>
      </c>
      <c r="V19" s="4">
        <v>200</v>
      </c>
      <c r="Z19" s="4">
        <v>200</v>
      </c>
      <c r="AD19" s="4">
        <v>200</v>
      </c>
      <c r="AH19" s="4">
        <v>200</v>
      </c>
      <c r="AJ19" s="4">
        <v>200</v>
      </c>
    </row>
    <row r="20" spans="1:36" x14ac:dyDescent="0.75">
      <c r="A20" t="s">
        <v>16</v>
      </c>
      <c r="B20" s="3">
        <f>B17*B18*B19</f>
        <v>0</v>
      </c>
      <c r="F20" s="3">
        <f>F17*F18*F19</f>
        <v>0</v>
      </c>
      <c r="J20" s="3">
        <f>J17*J18*J19</f>
        <v>10800</v>
      </c>
      <c r="N20" s="3">
        <f>N17*N18*N19</f>
        <v>7800</v>
      </c>
      <c r="R20" s="3">
        <f>R17*R18*R19</f>
        <v>26600</v>
      </c>
      <c r="V20" s="3">
        <f>V17*V18*V19</f>
        <v>16400</v>
      </c>
      <c r="Z20" s="3">
        <f>Z17*Z18*Z19</f>
        <v>2400</v>
      </c>
      <c r="AD20" s="3">
        <f>AD17*AD18*AD19</f>
        <v>10800</v>
      </c>
      <c r="AH20" s="3">
        <f>AH17*AH18*AH19</f>
        <v>21600</v>
      </c>
      <c r="AJ20" s="3">
        <f>AJ17*AJ18*AJ19</f>
        <v>19000</v>
      </c>
    </row>
    <row r="21" spans="1:36" s="5" customFormat="1" x14ac:dyDescent="0.75">
      <c r="A21" s="5" t="s">
        <v>17</v>
      </c>
      <c r="B21" s="13">
        <f>B20/SUM(B5:B8)</f>
        <v>0</v>
      </c>
      <c r="F21" s="13">
        <f>F20/SUM(F5:F8)</f>
        <v>0</v>
      </c>
      <c r="J21" s="13">
        <f>J20/SUM(J5:J8)</f>
        <v>400</v>
      </c>
      <c r="N21" s="13">
        <f>N20/SUM(N5:N8)</f>
        <v>312</v>
      </c>
      <c r="R21" s="13">
        <f>R20/SUM(R5:R8)</f>
        <v>985.18518518518522</v>
      </c>
      <c r="V21" s="13">
        <f>V20/SUM(V5:V8)</f>
        <v>341.66666666666669</v>
      </c>
      <c r="Z21" s="13">
        <f>Z20/SUM(Z5:Z8)</f>
        <v>266.66666666666669</v>
      </c>
      <c r="AD21" s="13">
        <f>AD20/SUM(AD5:AD8)</f>
        <v>432</v>
      </c>
      <c r="AH21" s="13">
        <f>AH20/SUM(AH5:AH6)</f>
        <v>900</v>
      </c>
      <c r="AJ21" s="13">
        <f>AJ20/AH7</f>
        <v>1055.5555555555557</v>
      </c>
    </row>
    <row r="22" spans="1:36" ht="6.75" customHeight="1" x14ac:dyDescent="0.75"/>
    <row r="23" spans="1:36" x14ac:dyDescent="0.75">
      <c r="A23" s="5" t="s">
        <v>35</v>
      </c>
      <c r="E23" s="5"/>
      <c r="I23" s="5"/>
    </row>
    <row r="24" spans="1:36" x14ac:dyDescent="0.75">
      <c r="A24" t="s">
        <v>18</v>
      </c>
      <c r="B24" s="3">
        <v>0</v>
      </c>
      <c r="F24" s="3">
        <v>0</v>
      </c>
      <c r="J24" s="3">
        <v>350</v>
      </c>
      <c r="N24" s="3">
        <v>0</v>
      </c>
      <c r="R24" s="3">
        <v>500</v>
      </c>
      <c r="V24" s="3">
        <v>0</v>
      </c>
      <c r="Z24" s="3">
        <v>350</v>
      </c>
      <c r="AD24" s="3">
        <v>0</v>
      </c>
      <c r="AH24" s="3">
        <v>350</v>
      </c>
      <c r="AJ24" s="3">
        <v>350</v>
      </c>
    </row>
    <row r="25" spans="1:36" x14ac:dyDescent="0.75">
      <c r="A25" t="s">
        <v>10</v>
      </c>
      <c r="B25" s="1">
        <f>B11</f>
        <v>41</v>
      </c>
      <c r="F25" s="1">
        <f>F11</f>
        <v>21</v>
      </c>
      <c r="J25" s="1">
        <f>J11</f>
        <v>38</v>
      </c>
      <c r="N25" s="1">
        <f>N11</f>
        <v>35</v>
      </c>
      <c r="R25" s="1">
        <f>R11</f>
        <v>38</v>
      </c>
      <c r="V25" s="1">
        <f>V11</f>
        <v>67</v>
      </c>
      <c r="Z25" s="1">
        <f>Z11</f>
        <v>13</v>
      </c>
      <c r="AD25" s="1">
        <f>AD11</f>
        <v>37</v>
      </c>
      <c r="AH25" s="1">
        <f>AH5+AH6+3+8</f>
        <v>35</v>
      </c>
      <c r="AJ25" s="1">
        <f>AH7+1+4</f>
        <v>23</v>
      </c>
    </row>
    <row r="26" spans="1:36" x14ac:dyDescent="0.75">
      <c r="A26" t="s">
        <v>19</v>
      </c>
      <c r="B26" s="3">
        <f>B25*B24</f>
        <v>0</v>
      </c>
      <c r="F26" s="3">
        <f>F25*F24</f>
        <v>0</v>
      </c>
      <c r="J26" s="3">
        <f>J25*J24</f>
        <v>13300</v>
      </c>
      <c r="N26" s="3">
        <f>N25*N24</f>
        <v>0</v>
      </c>
      <c r="R26" s="3">
        <f>R25*R24</f>
        <v>19000</v>
      </c>
      <c r="V26" s="3">
        <f>V25*V24</f>
        <v>0</v>
      </c>
      <c r="Z26" s="3">
        <f>Z25*Z24</f>
        <v>4550</v>
      </c>
      <c r="AD26" s="3">
        <f>AD25*AD24</f>
        <v>0</v>
      </c>
      <c r="AH26" s="3">
        <f>AH25*AH24</f>
        <v>12250</v>
      </c>
      <c r="AJ26" s="3">
        <f>AJ25*AJ24</f>
        <v>8050</v>
      </c>
    </row>
    <row r="27" spans="1:36" x14ac:dyDescent="0.75">
      <c r="A27" s="5" t="s">
        <v>20</v>
      </c>
      <c r="B27" s="6">
        <f>B26/SUM(B5:B8)</f>
        <v>0</v>
      </c>
      <c r="E27" s="5"/>
      <c r="F27" s="6">
        <f>F26/SUM(F5:F8)</f>
        <v>0</v>
      </c>
      <c r="I27" s="5"/>
      <c r="J27" s="6">
        <f>J26/SUM(J5:J8)</f>
        <v>492.59259259259261</v>
      </c>
      <c r="N27" s="6">
        <f>N26/SUM(N5:N8)</f>
        <v>0</v>
      </c>
      <c r="R27" s="6">
        <f>R26/SUM(R5:R8)</f>
        <v>703.7037037037037</v>
      </c>
      <c r="V27" s="6">
        <f>V26/SUM(V5:V8)</f>
        <v>0</v>
      </c>
      <c r="Z27" s="6">
        <f>Z26/SUM(Z5:Z8)</f>
        <v>505.55555555555554</v>
      </c>
      <c r="AD27" s="6">
        <f>AD26/SUM(AD5:AD8)</f>
        <v>0</v>
      </c>
      <c r="AH27" s="6">
        <f>AH26/SUM(AH5:AH8)</f>
        <v>291.66666666666669</v>
      </c>
      <c r="AJ27" s="6">
        <f>AJ26/SUM(AJ5:AJ8)</f>
        <v>322</v>
      </c>
    </row>
    <row r="28" spans="1:36" ht="4.5" customHeight="1" x14ac:dyDescent="0.75"/>
    <row r="29" spans="1:36" x14ac:dyDescent="0.75">
      <c r="A29" s="5" t="s">
        <v>50</v>
      </c>
      <c r="E29" s="5"/>
      <c r="I29" s="5"/>
    </row>
    <row r="30" spans="1:36" x14ac:dyDescent="0.75">
      <c r="A30" t="s">
        <v>51</v>
      </c>
      <c r="B30">
        <v>0</v>
      </c>
      <c r="F30">
        <v>0</v>
      </c>
      <c r="J30">
        <v>2</v>
      </c>
      <c r="N30">
        <v>0</v>
      </c>
      <c r="R30">
        <v>2</v>
      </c>
      <c r="V30">
        <v>0</v>
      </c>
      <c r="Z30">
        <v>2</v>
      </c>
      <c r="AD30">
        <v>0</v>
      </c>
      <c r="AH30">
        <v>1.5</v>
      </c>
      <c r="AJ30">
        <v>1.5</v>
      </c>
    </row>
    <row r="31" spans="1:36" x14ac:dyDescent="0.75">
      <c r="A31" s="5" t="s">
        <v>52</v>
      </c>
      <c r="B31" s="14">
        <v>400</v>
      </c>
      <c r="E31" s="5"/>
      <c r="F31" s="14">
        <v>400</v>
      </c>
      <c r="I31" s="5"/>
      <c r="J31" s="14">
        <v>400</v>
      </c>
      <c r="N31" s="14">
        <v>400</v>
      </c>
      <c r="R31" s="14">
        <v>400</v>
      </c>
      <c r="V31" s="14">
        <v>400</v>
      </c>
      <c r="Z31" s="14">
        <v>400</v>
      </c>
      <c r="AD31" s="14">
        <v>400</v>
      </c>
      <c r="AH31" s="14">
        <v>400</v>
      </c>
      <c r="AJ31" s="14">
        <v>400</v>
      </c>
    </row>
    <row r="32" spans="1:36" x14ac:dyDescent="0.75">
      <c r="A32" t="s">
        <v>53</v>
      </c>
      <c r="B32" s="7">
        <f>B31*B30</f>
        <v>0</v>
      </c>
      <c r="F32" s="7">
        <f>F31*F30</f>
        <v>0</v>
      </c>
      <c r="J32" s="7">
        <f>J31*J30</f>
        <v>800</v>
      </c>
      <c r="N32" s="7">
        <f>N31*N30</f>
        <v>0</v>
      </c>
      <c r="R32" s="7">
        <f>R31*R30</f>
        <v>800</v>
      </c>
      <c r="V32" s="7">
        <f>V31*V30</f>
        <v>0</v>
      </c>
      <c r="Z32" s="7">
        <f>Z31*Z30</f>
        <v>800</v>
      </c>
      <c r="AD32" s="7">
        <f>AD31*AD30</f>
        <v>0</v>
      </c>
      <c r="AH32" s="7">
        <f>AH31*AH30</f>
        <v>600</v>
      </c>
      <c r="AJ32" s="7">
        <f>AJ31*AJ30</f>
        <v>600</v>
      </c>
    </row>
    <row r="33" spans="1:36" s="5" customFormat="1" x14ac:dyDescent="0.75">
      <c r="A33" s="5" t="s">
        <v>54</v>
      </c>
      <c r="B33" s="13">
        <f>B32/SUM(B5:B8)</f>
        <v>0</v>
      </c>
      <c r="F33" s="13">
        <f>F32/SUM(F5:F8)</f>
        <v>0</v>
      </c>
      <c r="J33" s="13">
        <f>J32/SUM(J5:J8)</f>
        <v>29.62962962962963</v>
      </c>
      <c r="N33" s="13">
        <f>N32/SUM(N5:N8)</f>
        <v>0</v>
      </c>
      <c r="R33" s="13">
        <f>R32/SUM(R5:R8)</f>
        <v>29.62962962962963</v>
      </c>
      <c r="V33" s="13">
        <f>V32/SUM(V5:V8)</f>
        <v>0</v>
      </c>
      <c r="Z33" s="13">
        <f>Z32/SUM(Z5:Z8)</f>
        <v>88.888888888888886</v>
      </c>
      <c r="AD33" s="13">
        <f>AD32/SUM(AD5:AD8)</f>
        <v>0</v>
      </c>
      <c r="AH33" s="13">
        <f>AH32/SUM(AH5:AH6)</f>
        <v>25</v>
      </c>
      <c r="AJ33" s="13">
        <f>AJ32/AH7</f>
        <v>33.333333333333336</v>
      </c>
    </row>
    <row r="34" spans="1:36" ht="5.25" customHeight="1" x14ac:dyDescent="0.75"/>
    <row r="35" spans="1:36" x14ac:dyDescent="0.75">
      <c r="A35" s="5" t="s">
        <v>21</v>
      </c>
    </row>
    <row r="36" spans="1:36" x14ac:dyDescent="0.75">
      <c r="A36" t="s">
        <v>22</v>
      </c>
      <c r="B36">
        <v>0</v>
      </c>
      <c r="F36">
        <v>0</v>
      </c>
      <c r="J36">
        <v>0</v>
      </c>
      <c r="N36">
        <v>0</v>
      </c>
      <c r="R36">
        <v>0</v>
      </c>
      <c r="V36">
        <v>0</v>
      </c>
      <c r="Z36">
        <v>0</v>
      </c>
      <c r="AD36">
        <v>0</v>
      </c>
      <c r="AH36">
        <v>8</v>
      </c>
      <c r="AJ36">
        <v>5</v>
      </c>
    </row>
    <row r="37" spans="1:36" s="12" customFormat="1" x14ac:dyDescent="0.75">
      <c r="A37" s="12" t="s">
        <v>23</v>
      </c>
      <c r="B37" s="17">
        <v>50</v>
      </c>
      <c r="F37" s="17">
        <v>50</v>
      </c>
      <c r="J37" s="17">
        <v>50</v>
      </c>
      <c r="N37" s="17">
        <v>50</v>
      </c>
      <c r="R37" s="17">
        <v>50</v>
      </c>
      <c r="V37" s="17">
        <v>50</v>
      </c>
      <c r="Z37" s="17">
        <v>50</v>
      </c>
      <c r="AD37" s="17">
        <v>50</v>
      </c>
      <c r="AH37" s="17">
        <v>50</v>
      </c>
      <c r="AJ37" s="17">
        <v>50</v>
      </c>
    </row>
    <row r="38" spans="1:36" x14ac:dyDescent="0.75">
      <c r="A38" t="s">
        <v>24</v>
      </c>
      <c r="B38" s="1">
        <f>B14</f>
        <v>1</v>
      </c>
      <c r="F38" s="1">
        <f>F14</f>
        <v>2</v>
      </c>
      <c r="J38" s="1">
        <f>J14</f>
        <v>3</v>
      </c>
      <c r="N38" s="1">
        <f>N14</f>
        <v>2</v>
      </c>
      <c r="R38" s="1">
        <f>R14</f>
        <v>7</v>
      </c>
      <c r="V38" s="1">
        <f>V14</f>
        <v>2</v>
      </c>
      <c r="Z38" s="1">
        <f>Z14</f>
        <v>2</v>
      </c>
      <c r="AD38" s="1">
        <f>AD14</f>
        <v>2</v>
      </c>
      <c r="AH38" s="1">
        <f>AH14</f>
        <v>6</v>
      </c>
      <c r="AJ38" s="1">
        <f>AJ14</f>
        <v>5</v>
      </c>
    </row>
    <row r="39" spans="1:36" x14ac:dyDescent="0.75">
      <c r="A39" t="s">
        <v>25</v>
      </c>
      <c r="B39" s="7">
        <f>B38*B37*B36</f>
        <v>0</v>
      </c>
      <c r="F39" s="7">
        <f>F38*F37*F36</f>
        <v>0</v>
      </c>
      <c r="J39" s="7">
        <f>J38*J37*J36</f>
        <v>0</v>
      </c>
      <c r="N39" s="7">
        <f>N38*N37*N36</f>
        <v>0</v>
      </c>
      <c r="R39" s="7">
        <f>R38*R37*R36</f>
        <v>0</v>
      </c>
      <c r="V39" s="7">
        <f>V38*V37*V36</f>
        <v>0</v>
      </c>
      <c r="Z39" s="7">
        <f>Z38*Z37*Z36</f>
        <v>0</v>
      </c>
      <c r="AD39" s="7">
        <f>AD38*AD37*AD36</f>
        <v>0</v>
      </c>
      <c r="AH39" s="7">
        <f>AH38*AH37*AH36</f>
        <v>2400</v>
      </c>
      <c r="AJ39" s="7">
        <f>AJ38*AJ37*AJ36</f>
        <v>1250</v>
      </c>
    </row>
    <row r="40" spans="1:36" ht="6.75" customHeight="1" x14ac:dyDescent="0.75"/>
    <row r="41" spans="1:36" x14ac:dyDescent="0.75">
      <c r="A41" t="s">
        <v>26</v>
      </c>
      <c r="B41">
        <v>0</v>
      </c>
      <c r="F41">
        <v>0</v>
      </c>
      <c r="J41">
        <v>7</v>
      </c>
      <c r="N41">
        <v>0</v>
      </c>
      <c r="R41">
        <v>7</v>
      </c>
      <c r="V41">
        <v>0</v>
      </c>
      <c r="Z41">
        <v>3</v>
      </c>
      <c r="AD41">
        <v>0</v>
      </c>
      <c r="AH41">
        <v>0</v>
      </c>
      <c r="AJ41">
        <v>0</v>
      </c>
    </row>
    <row r="42" spans="1:36" s="12" customFormat="1" x14ac:dyDescent="0.75">
      <c r="A42" s="12" t="s">
        <v>27</v>
      </c>
      <c r="B42" s="17">
        <v>75</v>
      </c>
      <c r="F42" s="17">
        <v>75</v>
      </c>
      <c r="J42" s="17">
        <v>75</v>
      </c>
      <c r="N42" s="17">
        <v>75</v>
      </c>
      <c r="R42" s="17">
        <v>75</v>
      </c>
      <c r="V42" s="17">
        <v>75</v>
      </c>
      <c r="Z42" s="17">
        <v>75</v>
      </c>
      <c r="AD42" s="17">
        <v>75</v>
      </c>
      <c r="AH42" s="17">
        <v>75</v>
      </c>
      <c r="AJ42" s="17">
        <v>75</v>
      </c>
    </row>
    <row r="43" spans="1:36" x14ac:dyDescent="0.75">
      <c r="A43" t="s">
        <v>24</v>
      </c>
      <c r="B43" s="1">
        <f>B14</f>
        <v>1</v>
      </c>
      <c r="F43" s="1">
        <f>F14</f>
        <v>2</v>
      </c>
      <c r="J43" s="1">
        <f>J14</f>
        <v>3</v>
      </c>
      <c r="N43" s="1">
        <f>N14</f>
        <v>2</v>
      </c>
      <c r="R43" s="1">
        <f>R14</f>
        <v>7</v>
      </c>
      <c r="V43" s="1">
        <f>V14</f>
        <v>2</v>
      </c>
      <c r="Z43" s="1">
        <f>Z14</f>
        <v>2</v>
      </c>
      <c r="AD43" s="1">
        <f>AD14</f>
        <v>2</v>
      </c>
      <c r="AH43" s="1">
        <f>AH14</f>
        <v>6</v>
      </c>
      <c r="AJ43" s="1">
        <f>AJ14</f>
        <v>5</v>
      </c>
    </row>
    <row r="44" spans="1:36" x14ac:dyDescent="0.75">
      <c r="A44" t="s">
        <v>28</v>
      </c>
      <c r="B44" s="3">
        <f>B41*B42*B43</f>
        <v>0</v>
      </c>
      <c r="F44" s="3">
        <f>F41*F42*F43</f>
        <v>0</v>
      </c>
      <c r="J44" s="3">
        <f>J41*J42*J43</f>
        <v>1575</v>
      </c>
      <c r="N44" s="3">
        <f>N41*N42*N43</f>
        <v>0</v>
      </c>
      <c r="R44" s="3">
        <f>R41*R42*R43</f>
        <v>3675</v>
      </c>
      <c r="V44" s="3">
        <f>V41*V42*V43</f>
        <v>0</v>
      </c>
      <c r="Z44" s="3">
        <f>Z41*Z42*Z43</f>
        <v>450</v>
      </c>
      <c r="AD44" s="3">
        <f>AD41*AD42*AD43</f>
        <v>0</v>
      </c>
      <c r="AH44" s="3">
        <f>AH41*AH42*AH43</f>
        <v>0</v>
      </c>
      <c r="AJ44" s="3">
        <f>AJ41*AJ42*AJ43</f>
        <v>0</v>
      </c>
    </row>
    <row r="45" spans="1:36" ht="3.75" customHeight="1" x14ac:dyDescent="0.75"/>
    <row r="46" spans="1:36" x14ac:dyDescent="0.75">
      <c r="A46" t="s">
        <v>29</v>
      </c>
      <c r="B46" s="3">
        <f>B44+B39</f>
        <v>0</v>
      </c>
      <c r="F46" s="3">
        <f>F44+F39</f>
        <v>0</v>
      </c>
      <c r="J46" s="3">
        <f>J44+J39</f>
        <v>1575</v>
      </c>
      <c r="N46" s="3">
        <f>N44+N39</f>
        <v>0</v>
      </c>
      <c r="R46" s="3">
        <f>R44+R39</f>
        <v>3675</v>
      </c>
      <c r="V46" s="3">
        <f>V44+V39</f>
        <v>0</v>
      </c>
      <c r="Z46" s="3">
        <f>Z44+Z39</f>
        <v>450</v>
      </c>
      <c r="AD46" s="3">
        <f>AD44+AD39</f>
        <v>0</v>
      </c>
      <c r="AH46" s="3">
        <f>AH44+AH39</f>
        <v>2400</v>
      </c>
      <c r="AJ46" s="3">
        <f>AJ44+AJ39</f>
        <v>1250</v>
      </c>
    </row>
    <row r="47" spans="1:36" x14ac:dyDescent="0.75">
      <c r="A47" s="5" t="s">
        <v>30</v>
      </c>
      <c r="B47" s="8">
        <f>B46/SUM(B5:B8)</f>
        <v>0</v>
      </c>
      <c r="E47" s="5"/>
      <c r="F47" s="8">
        <f>F46/SUM(F5:F8)</f>
        <v>0</v>
      </c>
      <c r="I47" s="5"/>
      <c r="J47" s="8">
        <f>J46/SUM(J5:J8)</f>
        <v>58.333333333333336</v>
      </c>
      <c r="N47" s="8">
        <f>N46/SUM(N5:N8)</f>
        <v>0</v>
      </c>
      <c r="R47" s="8">
        <f>R46/SUM(R5:R8)</f>
        <v>136.11111111111111</v>
      </c>
      <c r="V47" s="8">
        <f>V46/SUM(V5:V8)</f>
        <v>0</v>
      </c>
      <c r="Z47" s="8">
        <f>Z46/SUM(Z5:Z8)</f>
        <v>50</v>
      </c>
      <c r="AD47" s="8">
        <f>AD46/SUM(AD5:AD8)</f>
        <v>0</v>
      </c>
      <c r="AH47" s="8">
        <f>AH46/(AH5+AH6)</f>
        <v>100</v>
      </c>
      <c r="AJ47" s="8">
        <f>AJ46/AH7</f>
        <v>69.444444444444443</v>
      </c>
    </row>
    <row r="48" spans="1:36" ht="4.5" customHeight="1" x14ac:dyDescent="0.75"/>
    <row r="49" spans="1:36" s="5" customFormat="1" x14ac:dyDescent="0.75">
      <c r="A49" s="5" t="s">
        <v>41</v>
      </c>
    </row>
    <row r="50" spans="1:36" x14ac:dyDescent="0.75">
      <c r="A50" t="s">
        <v>42</v>
      </c>
      <c r="B50">
        <v>0</v>
      </c>
      <c r="F50">
        <v>0</v>
      </c>
      <c r="J50">
        <v>0</v>
      </c>
      <c r="N50">
        <v>8</v>
      </c>
      <c r="R50">
        <v>0</v>
      </c>
      <c r="V50">
        <v>14</v>
      </c>
      <c r="Z50">
        <v>0</v>
      </c>
      <c r="AD50">
        <v>8</v>
      </c>
      <c r="AH50">
        <v>0</v>
      </c>
      <c r="AJ50">
        <v>0</v>
      </c>
    </row>
    <row r="51" spans="1:36" x14ac:dyDescent="0.75">
      <c r="A51" t="s">
        <v>43</v>
      </c>
      <c r="B51" s="12">
        <v>0</v>
      </c>
      <c r="F51" s="12">
        <v>0</v>
      </c>
      <c r="J51" s="12">
        <v>0</v>
      </c>
      <c r="N51" s="12">
        <f>155*2+40</f>
        <v>350</v>
      </c>
      <c r="R51" s="12">
        <v>0</v>
      </c>
      <c r="V51" s="12">
        <f>300*2+40</f>
        <v>640</v>
      </c>
      <c r="Z51" s="12">
        <v>0</v>
      </c>
      <c r="AD51" s="12">
        <f>160*2+40</f>
        <v>360</v>
      </c>
      <c r="AH51" s="12">
        <v>0</v>
      </c>
      <c r="AJ51" s="12">
        <v>0</v>
      </c>
    </row>
    <row r="52" spans="1:36" x14ac:dyDescent="0.75">
      <c r="A52" t="s">
        <v>44</v>
      </c>
      <c r="B52" s="16">
        <v>0.14000000000000001</v>
      </c>
      <c r="F52" s="16">
        <v>0.14000000000000001</v>
      </c>
      <c r="J52" s="16">
        <v>0.14000000000000001</v>
      </c>
      <c r="N52" s="16">
        <v>0.14000000000000001</v>
      </c>
      <c r="R52" s="16">
        <v>0.14000000000000001</v>
      </c>
      <c r="V52" s="16">
        <v>0.14000000000000001</v>
      </c>
      <c r="Z52" s="16">
        <v>0.14000000000000001</v>
      </c>
      <c r="AD52" s="16">
        <v>0.14000000000000001</v>
      </c>
      <c r="AH52" s="16">
        <v>0.14000000000000001</v>
      </c>
      <c r="AJ52" s="16">
        <v>0.14000000000000001</v>
      </c>
    </row>
    <row r="53" spans="1:36" s="7" customFormat="1" x14ac:dyDescent="0.75">
      <c r="A53" s="7" t="s">
        <v>45</v>
      </c>
      <c r="B53" s="7">
        <f>B52*B51*B50</f>
        <v>0</v>
      </c>
      <c r="F53" s="7">
        <f>F52*F51*F50</f>
        <v>0</v>
      </c>
      <c r="J53" s="7">
        <f>J52*J51*J50</f>
        <v>0</v>
      </c>
      <c r="N53" s="7">
        <f>N52*N51*N50</f>
        <v>392.00000000000006</v>
      </c>
      <c r="R53" s="7">
        <f>R52*R51*R50</f>
        <v>0</v>
      </c>
      <c r="V53" s="7">
        <f>V52*V51*V50</f>
        <v>1254.4000000000001</v>
      </c>
      <c r="Z53" s="7">
        <f>Z52*Z51*Z50</f>
        <v>0</v>
      </c>
      <c r="AD53" s="7">
        <f>AD52*AD51*AD50</f>
        <v>403.20000000000005</v>
      </c>
      <c r="AH53" s="7">
        <f>AH52*AH51*AH50</f>
        <v>0</v>
      </c>
      <c r="AJ53" s="7">
        <f>AJ52*AJ51*AJ50</f>
        <v>0</v>
      </c>
    </row>
    <row r="54" spans="1:36" s="6" customFormat="1" x14ac:dyDescent="0.75">
      <c r="A54" s="6" t="s">
        <v>46</v>
      </c>
      <c r="B54" s="13">
        <f>B53/SUM(B5:B8)</f>
        <v>0</v>
      </c>
      <c r="F54" s="13">
        <f>F53/SUM(F5:F8)</f>
        <v>0</v>
      </c>
      <c r="J54" s="13">
        <f>J53/SUM(J5:J8)</f>
        <v>0</v>
      </c>
      <c r="N54" s="13">
        <f>N53/SUM(N5:N8)</f>
        <v>15.680000000000001</v>
      </c>
      <c r="R54" s="13">
        <f>R53/SUM(R5:R8)</f>
        <v>0</v>
      </c>
      <c r="V54" s="13">
        <f>V53/SUM(V5:V8)</f>
        <v>26.133333333333336</v>
      </c>
      <c r="Z54" s="13">
        <f>Z53/SUM(Z5:Z8)</f>
        <v>0</v>
      </c>
      <c r="AD54" s="13">
        <f>AD53/SUM(AD5:AD8)</f>
        <v>16.128</v>
      </c>
      <c r="AH54" s="13">
        <f>AH53/SUM(AH5:AH8)</f>
        <v>0</v>
      </c>
      <c r="AJ54" s="13">
        <f>AJ53/SUM(AJ5:AJ8)</f>
        <v>0</v>
      </c>
    </row>
    <row r="55" spans="1:36" ht="5.25" customHeight="1" x14ac:dyDescent="0.75"/>
    <row r="56" spans="1:36" x14ac:dyDescent="0.75">
      <c r="A56" t="s">
        <v>31</v>
      </c>
      <c r="B56" s="7">
        <f>B11*5*B14</f>
        <v>205</v>
      </c>
      <c r="F56" s="7">
        <f>F11*5*F14</f>
        <v>210</v>
      </c>
      <c r="J56" s="7">
        <f>J11*35*J14</f>
        <v>3990</v>
      </c>
      <c r="N56" s="7">
        <f>N11*35*N14</f>
        <v>2450</v>
      </c>
      <c r="R56" s="7">
        <f>R11*35*R14</f>
        <v>9310</v>
      </c>
      <c r="V56" s="7">
        <f>V11*35*V14</f>
        <v>4690</v>
      </c>
      <c r="Z56" s="7">
        <f>Z11*35*Z14</f>
        <v>910</v>
      </c>
      <c r="AD56" s="7">
        <f>AD11*35*AD14</f>
        <v>2590</v>
      </c>
      <c r="AH56" s="7">
        <f>(AH5+AH6+3+8)*35*AH14</f>
        <v>7350</v>
      </c>
      <c r="AJ56" s="7">
        <f>(AH7+1+17)*35*AJ14</f>
        <v>6300</v>
      </c>
    </row>
    <row r="57" spans="1:36" x14ac:dyDescent="0.75">
      <c r="A57" s="5" t="s">
        <v>32</v>
      </c>
      <c r="B57" s="13">
        <f>B56/SUM(B5:B8)</f>
        <v>6.2121212121212119</v>
      </c>
      <c r="E57" s="5"/>
      <c r="F57" s="13">
        <f>F56/SUM(F5:F8)</f>
        <v>14</v>
      </c>
      <c r="I57" s="5"/>
      <c r="J57" s="13">
        <f>J56/SUM(J5:J8)</f>
        <v>147.77777777777777</v>
      </c>
      <c r="N57" s="13">
        <f>N56/SUM(N5:N8)</f>
        <v>98</v>
      </c>
      <c r="R57" s="13">
        <f>R56/SUM(R5:R8)</f>
        <v>344.81481481481484</v>
      </c>
      <c r="V57" s="13">
        <f>V56/SUM(V5:V8)</f>
        <v>97.708333333333329</v>
      </c>
      <c r="Z57" s="13">
        <f>Z56/SUM(Z5:Z8)</f>
        <v>101.11111111111111</v>
      </c>
      <c r="AD57" s="13">
        <f>AD56/SUM(AD5:AD8)</f>
        <v>103.6</v>
      </c>
      <c r="AH57" s="13">
        <f>AH56/SUM(AH5:AH6)</f>
        <v>306.25</v>
      </c>
      <c r="AJ57" s="13">
        <f>AJ56/AH7</f>
        <v>350</v>
      </c>
    </row>
    <row r="58" spans="1:36" ht="5.25" customHeight="1" x14ac:dyDescent="0.75"/>
    <row r="59" spans="1:36" ht="15.5" thickBot="1" x14ac:dyDescent="0.9">
      <c r="A59" s="5" t="s">
        <v>33</v>
      </c>
      <c r="B59" s="9">
        <f>B57+B54+B47+B33+B27+B21</f>
        <v>6.2121212121212119</v>
      </c>
      <c r="E59" s="5"/>
      <c r="F59" s="9">
        <f>F57+F54+F47+F33+F27+F21</f>
        <v>14</v>
      </c>
      <c r="I59" s="5"/>
      <c r="J59" s="9">
        <f>J57+J54+J47+J33+J27+J21</f>
        <v>1128.3333333333335</v>
      </c>
      <c r="N59" s="9">
        <f>N57+N54+N47+N33+N27+N21</f>
        <v>425.68</v>
      </c>
      <c r="R59" s="9">
        <f>R57+R54+R47+R33+R27+R21</f>
        <v>2199.4444444444443</v>
      </c>
      <c r="V59" s="9">
        <f>V57+V54+V47+V33+V27+V21</f>
        <v>465.50833333333333</v>
      </c>
      <c r="Z59" s="9">
        <f>Z57+Z54+Z47+Z33+Z27+Z21</f>
        <v>1012.2222222222222</v>
      </c>
      <c r="AD59" s="9">
        <f>AD57+AD54+AD47+AD33+AD27+AD21</f>
        <v>551.72799999999995</v>
      </c>
      <c r="AH59" s="9">
        <f>AH57+AH54+AH47+AH33+AH27+AH21</f>
        <v>1622.9166666666667</v>
      </c>
      <c r="AJ59" s="9">
        <f>AJ57+AJ54+AJ47+AJ33+AJ27+AJ21</f>
        <v>1830.3333333333335</v>
      </c>
    </row>
    <row r="60" spans="1:36" ht="15.5" thickTop="1" x14ac:dyDescent="0.75"/>
  </sheetData>
  <mergeCells count="27">
    <mergeCell ref="B1:D1"/>
    <mergeCell ref="B2:D2"/>
    <mergeCell ref="B3:D3"/>
    <mergeCell ref="F1:H1"/>
    <mergeCell ref="F2:H2"/>
    <mergeCell ref="F3:H3"/>
    <mergeCell ref="AD1:AF1"/>
    <mergeCell ref="AD2:AF2"/>
    <mergeCell ref="AD3:AF3"/>
    <mergeCell ref="AH1:AJ1"/>
    <mergeCell ref="AH2:AJ2"/>
    <mergeCell ref="AH3:AJ3"/>
    <mergeCell ref="V1:X1"/>
    <mergeCell ref="V2:X2"/>
    <mergeCell ref="V3:X3"/>
    <mergeCell ref="Z1:AB1"/>
    <mergeCell ref="Z2:AB2"/>
    <mergeCell ref="Z3:AB3"/>
    <mergeCell ref="R1:T1"/>
    <mergeCell ref="R2:T2"/>
    <mergeCell ref="R3:T3"/>
    <mergeCell ref="J1:L1"/>
    <mergeCell ref="J2:L2"/>
    <mergeCell ref="J3:L3"/>
    <mergeCell ref="N1:P1"/>
    <mergeCell ref="N2:P2"/>
    <mergeCell ref="N3:P3"/>
  </mergeCells>
  <pageMargins left="0.25" right="0.25" top="0.75" bottom="0.75" header="0.3" footer="0.3"/>
  <pageSetup orientation="portrait" horizontalDpi="4294967293" r:id="rId1"/>
  <ignoredErrors>
    <ignoredError sqref="N3 F3 R3 V3 Z3 AD3" twoDigitTextYear="1"/>
    <ignoredError sqref="R21 N21 J21 J33 N33 R33 J54 N54 R54 V54 AD21 Z21 V21 AH57 AH21 B57 F57 J57 N57 R57 V57 Z57 AD57 AJ27 AH27 AD27 Z27 V27 R27 N27 J27 F27 B27 B21 F21 B33 F33 V33 Z33 AD33 AH33 B47 AD47 Z47 V47 R47 N47 J47 F47 B54 F5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
  <sheetViews>
    <sheetView tabSelected="1" workbookViewId="0">
      <pane xSplit="4" ySplit="1" topLeftCell="E34" activePane="bottomRight" state="frozen"/>
      <selection pane="topRight" activeCell="E1" sqref="E1"/>
      <selection pane="bottomLeft" activeCell="A2" sqref="A2"/>
      <selection pane="bottomRight"/>
    </sheetView>
  </sheetViews>
  <sheetFormatPr defaultRowHeight="14.75" x14ac:dyDescent="0.75"/>
  <cols>
    <col min="1" max="1" width="9.1328125" customWidth="1"/>
    <col min="5" max="5" width="9.40625" customWidth="1"/>
    <col min="6" max="6" width="8" customWidth="1"/>
    <col min="7" max="7" width="10.86328125" customWidth="1"/>
    <col min="8" max="8" width="9" customWidth="1"/>
    <col min="9" max="9" width="10.86328125" customWidth="1"/>
    <col min="10" max="10" width="9.40625" customWidth="1"/>
    <col min="11" max="11" width="10.40625" customWidth="1"/>
    <col min="12" max="12" width="9.26953125" customWidth="1"/>
    <col min="13" max="13" width="10.26953125" customWidth="1"/>
    <col min="14" max="14" width="1" customWidth="1"/>
    <col min="15" max="15" width="10.54296875" style="5" bestFit="1" customWidth="1"/>
  </cols>
  <sheetData>
    <row r="1" spans="1:17" s="23" customFormat="1" ht="73.75" x14ac:dyDescent="0.75">
      <c r="A1" s="22" t="s">
        <v>72</v>
      </c>
      <c r="B1" s="22" t="s">
        <v>73</v>
      </c>
      <c r="C1" s="22"/>
      <c r="D1" s="22" t="s">
        <v>74</v>
      </c>
      <c r="E1" s="11" t="s">
        <v>67</v>
      </c>
      <c r="F1" s="11" t="s">
        <v>69</v>
      </c>
      <c r="G1" s="11" t="s">
        <v>1</v>
      </c>
      <c r="H1" s="11" t="s">
        <v>38</v>
      </c>
      <c r="I1" s="11" t="s">
        <v>47</v>
      </c>
      <c r="J1" s="11" t="s">
        <v>55</v>
      </c>
      <c r="K1" s="10" t="s">
        <v>58</v>
      </c>
      <c r="L1" s="11" t="s">
        <v>197</v>
      </c>
      <c r="M1" s="11" t="s">
        <v>63</v>
      </c>
      <c r="N1" s="11"/>
      <c r="O1" s="15" t="s">
        <v>202</v>
      </c>
    </row>
    <row r="2" spans="1:17" x14ac:dyDescent="0.75">
      <c r="A2" s="20" t="s">
        <v>75</v>
      </c>
      <c r="B2" s="20" t="s">
        <v>76</v>
      </c>
      <c r="C2" s="20" t="s">
        <v>77</v>
      </c>
      <c r="D2" s="20" t="s">
        <v>78</v>
      </c>
      <c r="H2" s="24">
        <f>'Travel Expense'!N$59</f>
        <v>425.68</v>
      </c>
      <c r="J2" s="24">
        <f>'Travel Expense'!V$59</f>
        <v>465.50833333333333</v>
      </c>
      <c r="L2" s="24">
        <f>'Travel Expense'!AD$59</f>
        <v>551.72799999999995</v>
      </c>
      <c r="M2" s="24">
        <f>'Travel Expense'!AJ$59</f>
        <v>1830.3333333333335</v>
      </c>
      <c r="O2" s="6">
        <f>SUM(E2:M2)</f>
        <v>3273.2496666666666</v>
      </c>
      <c r="Q2" t="s">
        <v>203</v>
      </c>
    </row>
    <row r="3" spans="1:17" x14ac:dyDescent="0.75">
      <c r="A3" s="20" t="s">
        <v>79</v>
      </c>
      <c r="B3" s="20" t="s">
        <v>80</v>
      </c>
      <c r="C3" s="20" t="s">
        <v>81</v>
      </c>
      <c r="D3" s="20" t="s">
        <v>78</v>
      </c>
      <c r="H3" s="24">
        <f>'Travel Expense'!N$59</f>
        <v>425.68</v>
      </c>
      <c r="J3" s="24">
        <f>'Travel Expense'!V$59</f>
        <v>465.50833333333333</v>
      </c>
      <c r="L3" s="24">
        <f>'Travel Expense'!AD$59</f>
        <v>551.72799999999995</v>
      </c>
      <c r="M3" s="24">
        <f>'Travel Expense'!AJ$59</f>
        <v>1830.3333333333335</v>
      </c>
      <c r="O3" s="6">
        <f t="shared" ref="O3:O63" si="0">SUM(E3:M3)</f>
        <v>3273.2496666666666</v>
      </c>
    </row>
    <row r="4" spans="1:17" x14ac:dyDescent="0.75">
      <c r="A4" s="20" t="str">
        <f>B4</f>
        <v>Carpi</v>
      </c>
      <c r="B4" s="20" t="s">
        <v>82</v>
      </c>
      <c r="C4" s="20" t="s">
        <v>83</v>
      </c>
      <c r="D4" s="20" t="s">
        <v>36</v>
      </c>
      <c r="H4" s="24">
        <f>'Travel Expense'!N$59</f>
        <v>425.68</v>
      </c>
      <c r="J4" s="24">
        <f>'Travel Expense'!V$59</f>
        <v>465.50833333333333</v>
      </c>
      <c r="L4" s="24">
        <f>'Travel Expense'!AD$59</f>
        <v>551.72799999999995</v>
      </c>
      <c r="M4" s="24">
        <f>'Travel Expense'!AJ$59</f>
        <v>1830.3333333333335</v>
      </c>
      <c r="O4" s="6">
        <f t="shared" si="0"/>
        <v>3273.2496666666666</v>
      </c>
    </row>
    <row r="5" spans="1:17" x14ac:dyDescent="0.75">
      <c r="A5" s="20" t="s">
        <v>84</v>
      </c>
      <c r="B5" s="20" t="s">
        <v>85</v>
      </c>
      <c r="C5" s="20" t="s">
        <v>86</v>
      </c>
      <c r="D5" s="20" t="s">
        <v>78</v>
      </c>
      <c r="H5" s="24">
        <f>'Travel Expense'!N$59</f>
        <v>425.68</v>
      </c>
      <c r="J5" s="24">
        <f>'Travel Expense'!V$59</f>
        <v>465.50833333333333</v>
      </c>
      <c r="L5" s="24">
        <f>'Travel Expense'!AD$59</f>
        <v>551.72799999999995</v>
      </c>
      <c r="M5" s="24">
        <f>'Travel Expense'!AJ$59</f>
        <v>1830.3333333333335</v>
      </c>
      <c r="O5" s="6">
        <f t="shared" si="0"/>
        <v>3273.2496666666666</v>
      </c>
    </row>
    <row r="6" spans="1:17" x14ac:dyDescent="0.75">
      <c r="A6" s="20" t="str">
        <f>B6</f>
        <v>Gao</v>
      </c>
      <c r="B6" s="20" t="s">
        <v>87</v>
      </c>
      <c r="C6" s="20" t="s">
        <v>88</v>
      </c>
      <c r="D6" s="20" t="s">
        <v>36</v>
      </c>
      <c r="H6" s="24">
        <f>'Travel Expense'!N$59</f>
        <v>425.68</v>
      </c>
      <c r="J6" s="24">
        <f>'Travel Expense'!V$59</f>
        <v>465.50833333333333</v>
      </c>
      <c r="L6" s="24">
        <f>'Travel Expense'!AD$59</f>
        <v>551.72799999999995</v>
      </c>
      <c r="M6" s="24">
        <f>'Travel Expense'!AJ$59</f>
        <v>1830.3333333333335</v>
      </c>
      <c r="O6" s="6">
        <f t="shared" si="0"/>
        <v>3273.2496666666666</v>
      </c>
    </row>
    <row r="7" spans="1:17" x14ac:dyDescent="0.75">
      <c r="A7" s="20" t="s">
        <v>89</v>
      </c>
      <c r="B7" s="20" t="s">
        <v>90</v>
      </c>
      <c r="C7" s="20" t="s">
        <v>91</v>
      </c>
      <c r="D7" s="20" t="s">
        <v>36</v>
      </c>
      <c r="H7" s="24">
        <f>'Travel Expense'!N$59</f>
        <v>425.68</v>
      </c>
      <c r="J7" s="24">
        <f>'Travel Expense'!V$59</f>
        <v>465.50833333333333</v>
      </c>
      <c r="L7" s="24">
        <f>'Travel Expense'!AD$59</f>
        <v>551.72799999999995</v>
      </c>
      <c r="M7" s="24">
        <f>'Travel Expense'!AJ$59</f>
        <v>1830.3333333333335</v>
      </c>
      <c r="O7" s="6">
        <f t="shared" si="0"/>
        <v>3273.2496666666666</v>
      </c>
    </row>
    <row r="8" spans="1:17" x14ac:dyDescent="0.75">
      <c r="A8" s="20" t="s">
        <v>92</v>
      </c>
      <c r="B8" s="20" t="s">
        <v>93</v>
      </c>
      <c r="C8" s="20" t="s">
        <v>94</v>
      </c>
      <c r="D8" s="20" t="s">
        <v>78</v>
      </c>
      <c r="H8" s="24">
        <f>'Travel Expense'!N$59</f>
        <v>425.68</v>
      </c>
      <c r="J8" s="24">
        <f>'Travel Expense'!V$59</f>
        <v>465.50833333333333</v>
      </c>
      <c r="L8" s="24">
        <f>'Travel Expense'!AD$59</f>
        <v>551.72799999999995</v>
      </c>
      <c r="M8" s="24">
        <f>'Travel Expense'!AJ$59</f>
        <v>1830.3333333333335</v>
      </c>
      <c r="O8" s="6">
        <f t="shared" si="0"/>
        <v>3273.2496666666666</v>
      </c>
    </row>
    <row r="9" spans="1:17" x14ac:dyDescent="0.75">
      <c r="A9" s="20" t="s">
        <v>95</v>
      </c>
      <c r="B9" s="20" t="s">
        <v>95</v>
      </c>
      <c r="C9" s="20" t="s">
        <v>96</v>
      </c>
      <c r="D9" s="20" t="s">
        <v>36</v>
      </c>
      <c r="H9" s="24">
        <f>'Travel Expense'!N$59</f>
        <v>425.68</v>
      </c>
      <c r="J9" s="24">
        <f>'Travel Expense'!V$59</f>
        <v>465.50833333333333</v>
      </c>
      <c r="L9" s="24">
        <f>'Travel Expense'!AD$59</f>
        <v>551.72799999999995</v>
      </c>
      <c r="M9" s="24">
        <f>'Travel Expense'!AJ$59</f>
        <v>1830.3333333333335</v>
      </c>
      <c r="O9" s="6">
        <f t="shared" si="0"/>
        <v>3273.2496666666666</v>
      </c>
    </row>
    <row r="10" spans="1:17" x14ac:dyDescent="0.75">
      <c r="A10" s="20" t="str">
        <f>B10</f>
        <v>Hundorfean</v>
      </c>
      <c r="B10" s="20" t="s">
        <v>97</v>
      </c>
      <c r="C10" s="20" t="s">
        <v>98</v>
      </c>
      <c r="D10" s="20" t="s">
        <v>78</v>
      </c>
      <c r="H10" s="24">
        <f>'Travel Expense'!N$59</f>
        <v>425.68</v>
      </c>
      <c r="J10" s="24">
        <f>'Travel Expense'!V$59</f>
        <v>465.50833333333333</v>
      </c>
      <c r="L10" s="24">
        <f>'Travel Expense'!AD$59</f>
        <v>551.72799999999995</v>
      </c>
      <c r="M10" s="24">
        <f>'Travel Expense'!AJ$59</f>
        <v>1830.3333333333335</v>
      </c>
      <c r="O10" s="6">
        <f t="shared" si="0"/>
        <v>3273.2496666666666</v>
      </c>
    </row>
    <row r="11" spans="1:17" x14ac:dyDescent="0.75">
      <c r="A11" s="20" t="str">
        <f>B11</f>
        <v>Li</v>
      </c>
      <c r="B11" s="20" t="s">
        <v>99</v>
      </c>
      <c r="C11" s="20" t="s">
        <v>100</v>
      </c>
      <c r="D11" s="20" t="s">
        <v>36</v>
      </c>
      <c r="H11" s="24">
        <f>'Travel Expense'!N$59</f>
        <v>425.68</v>
      </c>
      <c r="J11" s="24">
        <f>'Travel Expense'!V$59</f>
        <v>465.50833333333333</v>
      </c>
      <c r="L11" s="24">
        <f>'Travel Expense'!AD$59</f>
        <v>551.72799999999995</v>
      </c>
      <c r="M11" s="24">
        <f>'Travel Expense'!AJ$59</f>
        <v>1830.3333333333335</v>
      </c>
      <c r="O11" s="6">
        <f t="shared" si="0"/>
        <v>3273.2496666666666</v>
      </c>
    </row>
    <row r="12" spans="1:17" x14ac:dyDescent="0.75">
      <c r="A12" s="20" t="s">
        <v>101</v>
      </c>
      <c r="B12" s="20" t="s">
        <v>102</v>
      </c>
      <c r="C12" s="20" t="s">
        <v>103</v>
      </c>
      <c r="D12" s="20" t="s">
        <v>78</v>
      </c>
      <c r="H12" s="24">
        <f>'Travel Expense'!N$59</f>
        <v>425.68</v>
      </c>
      <c r="J12" s="24">
        <f>'Travel Expense'!V$59</f>
        <v>465.50833333333333</v>
      </c>
      <c r="L12" s="24">
        <f>'Travel Expense'!AD$59</f>
        <v>551.72799999999995</v>
      </c>
      <c r="M12" s="24">
        <f>'Travel Expense'!AJ$59</f>
        <v>1830.3333333333335</v>
      </c>
      <c r="O12" s="6">
        <f t="shared" si="0"/>
        <v>3273.2496666666666</v>
      </c>
    </row>
    <row r="13" spans="1:17" x14ac:dyDescent="0.75">
      <c r="A13" s="20" t="s">
        <v>104</v>
      </c>
      <c r="B13" s="20" t="s">
        <v>104</v>
      </c>
      <c r="C13" s="20" t="s">
        <v>105</v>
      </c>
      <c r="D13" s="20" t="s">
        <v>36</v>
      </c>
      <c r="H13" s="24">
        <f>'Travel Expense'!N$59</f>
        <v>425.68</v>
      </c>
      <c r="J13" s="24">
        <f>'Travel Expense'!V$59</f>
        <v>465.50833333333333</v>
      </c>
      <c r="L13" s="24">
        <f>'Travel Expense'!AD$59</f>
        <v>551.72799999999995</v>
      </c>
      <c r="M13" s="24">
        <f>'Travel Expense'!AJ$59</f>
        <v>1830.3333333333335</v>
      </c>
      <c r="O13" s="6">
        <f t="shared" si="0"/>
        <v>3273.2496666666666</v>
      </c>
    </row>
    <row r="14" spans="1:17" x14ac:dyDescent="0.75">
      <c r="A14" s="20" t="s">
        <v>76</v>
      </c>
      <c r="B14" s="20" t="s">
        <v>113</v>
      </c>
      <c r="C14" s="20" t="s">
        <v>208</v>
      </c>
      <c r="D14" s="20" t="s">
        <v>36</v>
      </c>
      <c r="H14" s="24">
        <f>'Travel Expense'!N$59</f>
        <v>425.68</v>
      </c>
      <c r="J14" s="24">
        <f>'Travel Expense'!V$59</f>
        <v>465.50833333333333</v>
      </c>
      <c r="L14" s="24">
        <f>'Travel Expense'!AD$59</f>
        <v>551.72799999999995</v>
      </c>
      <c r="M14" s="24">
        <f>'Travel Expense'!AJ$59</f>
        <v>1830.3333333333335</v>
      </c>
      <c r="O14" s="6">
        <f t="shared" ref="O14" si="1">SUM(E14:M14)</f>
        <v>3273.2496666666666</v>
      </c>
    </row>
    <row r="15" spans="1:17" x14ac:dyDescent="0.75">
      <c r="A15" s="20" t="s">
        <v>106</v>
      </c>
      <c r="B15" s="20" t="s">
        <v>107</v>
      </c>
      <c r="C15" s="20" t="s">
        <v>108</v>
      </c>
      <c r="D15" s="20" t="s">
        <v>36</v>
      </c>
      <c r="H15" s="24">
        <f>'Travel Expense'!N$59</f>
        <v>425.68</v>
      </c>
      <c r="J15" s="24">
        <f>'Travel Expense'!V$59</f>
        <v>465.50833333333333</v>
      </c>
      <c r="L15" s="24">
        <f>'Travel Expense'!AD$59</f>
        <v>551.72799999999995</v>
      </c>
      <c r="M15" s="24">
        <f>'Travel Expense'!AJ$59</f>
        <v>1830.3333333333335</v>
      </c>
      <c r="O15" s="6">
        <f t="shared" si="0"/>
        <v>3273.2496666666666</v>
      </c>
    </row>
    <row r="16" spans="1:17" x14ac:dyDescent="0.75">
      <c r="A16" s="20" t="s">
        <v>109</v>
      </c>
      <c r="B16" s="20" t="s">
        <v>110</v>
      </c>
      <c r="C16" s="20" t="s">
        <v>111</v>
      </c>
      <c r="D16" s="20" t="s">
        <v>36</v>
      </c>
      <c r="H16" s="24">
        <f>'Travel Expense'!N$59</f>
        <v>425.68</v>
      </c>
      <c r="J16" s="24">
        <f>'Travel Expense'!V$59</f>
        <v>465.50833333333333</v>
      </c>
      <c r="L16" s="24">
        <f>'Travel Expense'!AD$59</f>
        <v>551.72799999999995</v>
      </c>
      <c r="M16" s="24">
        <f>'Travel Expense'!AJ$59</f>
        <v>1830.3333333333335</v>
      </c>
      <c r="O16" s="6">
        <f t="shared" si="0"/>
        <v>3273.2496666666666</v>
      </c>
    </row>
    <row r="17" spans="1:15" x14ac:dyDescent="0.75">
      <c r="A17" s="20" t="str">
        <f>B17</f>
        <v>Sarracino</v>
      </c>
      <c r="B17" s="20" t="s">
        <v>112</v>
      </c>
      <c r="C17" s="20" t="s">
        <v>81</v>
      </c>
      <c r="D17" s="20" t="s">
        <v>36</v>
      </c>
      <c r="H17" s="24">
        <f>'Travel Expense'!N$59</f>
        <v>425.68</v>
      </c>
      <c r="J17" s="24">
        <f>'Travel Expense'!V$59</f>
        <v>465.50833333333333</v>
      </c>
      <c r="L17" s="24">
        <f>'Travel Expense'!AD$59</f>
        <v>551.72799999999995</v>
      </c>
      <c r="M17" s="24">
        <f>'Travel Expense'!AJ$59</f>
        <v>1830.3333333333335</v>
      </c>
      <c r="O17" s="6">
        <f t="shared" si="0"/>
        <v>3273.2496666666666</v>
      </c>
    </row>
    <row r="18" spans="1:15" x14ac:dyDescent="0.75">
      <c r="A18" s="20" t="str">
        <f>B18</f>
        <v>Shen</v>
      </c>
      <c r="B18" s="20" t="s">
        <v>113</v>
      </c>
      <c r="C18" s="20" t="s">
        <v>114</v>
      </c>
      <c r="D18" s="20" t="s">
        <v>36</v>
      </c>
      <c r="H18" s="24">
        <f>'Travel Expense'!N$59</f>
        <v>425.68</v>
      </c>
      <c r="J18" s="24">
        <f>'Travel Expense'!V$59</f>
        <v>465.50833333333333</v>
      </c>
      <c r="L18" s="24">
        <f>'Travel Expense'!AD$59</f>
        <v>551.72799999999995</v>
      </c>
      <c r="M18" s="24">
        <f>'Travel Expense'!AJ$59</f>
        <v>1830.3333333333335</v>
      </c>
      <c r="O18" s="6">
        <f t="shared" si="0"/>
        <v>3273.2496666666666</v>
      </c>
    </row>
    <row r="19" spans="1:15" x14ac:dyDescent="0.75">
      <c r="A19" s="20" t="str">
        <f>B19</f>
        <v>Zarnik</v>
      </c>
      <c r="B19" s="20" t="s">
        <v>115</v>
      </c>
      <c r="C19" s="20" t="s">
        <v>116</v>
      </c>
      <c r="D19" s="20" t="s">
        <v>36</v>
      </c>
      <c r="H19" s="24">
        <f>'Travel Expense'!N$59</f>
        <v>425.68</v>
      </c>
      <c r="J19" s="24">
        <f>'Travel Expense'!V$59</f>
        <v>465.50833333333333</v>
      </c>
      <c r="L19" s="24">
        <f>'Travel Expense'!AD$59</f>
        <v>551.72799999999995</v>
      </c>
      <c r="M19" s="24">
        <f>'Travel Expense'!AJ$59</f>
        <v>1830.3333333333335</v>
      </c>
      <c r="O19" s="6">
        <f t="shared" si="0"/>
        <v>3273.2496666666666</v>
      </c>
    </row>
    <row r="20" spans="1:15" x14ac:dyDescent="0.75">
      <c r="A20" s="25"/>
      <c r="B20" s="25"/>
      <c r="C20" s="25"/>
      <c r="D20" s="25"/>
      <c r="E20" s="26"/>
      <c r="F20" s="26"/>
      <c r="G20" s="26"/>
      <c r="H20" s="26"/>
      <c r="I20" s="26"/>
      <c r="J20" s="26"/>
      <c r="K20" s="26"/>
      <c r="L20" s="26"/>
      <c r="M20" s="26"/>
      <c r="N20" s="26"/>
      <c r="O20" s="27"/>
    </row>
    <row r="21" spans="1:15" x14ac:dyDescent="0.75">
      <c r="A21" s="20" t="str">
        <f>B21</f>
        <v>Argiriou</v>
      </c>
      <c r="B21" s="20" t="s">
        <v>117</v>
      </c>
      <c r="C21" s="20" t="s">
        <v>118</v>
      </c>
      <c r="D21" s="20" t="s">
        <v>201</v>
      </c>
      <c r="E21" s="24">
        <f>'Travel Expense'!B$59</f>
        <v>6.2121212121212119</v>
      </c>
      <c r="F21" s="24">
        <f>'Travel Expense'!F$59</f>
        <v>14</v>
      </c>
      <c r="J21" s="24">
        <f>'Travel Expense'!V$59</f>
        <v>465.50833333333333</v>
      </c>
      <c r="M21" s="24">
        <f>'Travel Expense'!AH$59</f>
        <v>1622.9166666666667</v>
      </c>
      <c r="O21" s="6">
        <f t="shared" si="0"/>
        <v>2108.6371212121212</v>
      </c>
    </row>
    <row r="22" spans="1:15" x14ac:dyDescent="0.75">
      <c r="A22" s="20" t="s">
        <v>119</v>
      </c>
      <c r="B22" s="20" t="s">
        <v>120</v>
      </c>
      <c r="C22" s="20" t="s">
        <v>121</v>
      </c>
      <c r="D22" s="20" t="s">
        <v>200</v>
      </c>
      <c r="E22" s="24">
        <f>'Travel Expense'!B$59</f>
        <v>6.2121212121212119</v>
      </c>
      <c r="F22" s="24">
        <f>'Travel Expense'!F$59</f>
        <v>14</v>
      </c>
      <c r="G22" s="24">
        <f>'Travel Expense'!J$59</f>
        <v>1128.3333333333335</v>
      </c>
      <c r="I22" s="24">
        <f>'Travel Expense'!R$59</f>
        <v>2199.4444444444443</v>
      </c>
      <c r="J22" s="24">
        <f>'Travel Expense'!V$59</f>
        <v>465.50833333333333</v>
      </c>
      <c r="M22" s="24">
        <f>'Travel Expense'!AH$59</f>
        <v>1622.9166666666667</v>
      </c>
      <c r="O22" s="6">
        <f t="shared" si="0"/>
        <v>5436.4148989898995</v>
      </c>
    </row>
    <row r="23" spans="1:15" x14ac:dyDescent="0.75">
      <c r="A23" s="20" t="s">
        <v>122</v>
      </c>
      <c r="B23" s="20" t="s">
        <v>123</v>
      </c>
      <c r="C23" s="20" t="s">
        <v>124</v>
      </c>
      <c r="D23" s="20" t="s">
        <v>200</v>
      </c>
      <c r="E23" s="24">
        <f>'Travel Expense'!B$59</f>
        <v>6.2121212121212119</v>
      </c>
      <c r="F23" s="24">
        <f>'Travel Expense'!F$59</f>
        <v>14</v>
      </c>
      <c r="G23" s="24">
        <f>'Travel Expense'!J$59</f>
        <v>1128.3333333333335</v>
      </c>
      <c r="I23" s="24">
        <f>'Travel Expense'!R$59</f>
        <v>2199.4444444444443</v>
      </c>
      <c r="J23" s="24">
        <f>'Travel Expense'!V$59</f>
        <v>465.50833333333333</v>
      </c>
      <c r="M23" s="24">
        <f>'Travel Expense'!AH$59</f>
        <v>1622.9166666666667</v>
      </c>
      <c r="O23" s="6">
        <f t="shared" si="0"/>
        <v>5436.4148989898995</v>
      </c>
    </row>
    <row r="24" spans="1:15" x14ac:dyDescent="0.75">
      <c r="A24" s="20" t="s">
        <v>125</v>
      </c>
      <c r="B24" s="20" t="s">
        <v>126</v>
      </c>
      <c r="C24" s="20" t="s">
        <v>127</v>
      </c>
      <c r="D24" s="20" t="s">
        <v>201</v>
      </c>
      <c r="E24" s="24">
        <f>'Travel Expense'!B$59</f>
        <v>6.2121212121212119</v>
      </c>
      <c r="F24" s="24">
        <f>'Travel Expense'!F$59</f>
        <v>14</v>
      </c>
      <c r="J24" s="24">
        <f>'Travel Expense'!V$59</f>
        <v>465.50833333333333</v>
      </c>
      <c r="M24" s="24">
        <f>'Travel Expense'!AH$59</f>
        <v>1622.9166666666667</v>
      </c>
      <c r="O24" s="6">
        <f t="shared" si="0"/>
        <v>2108.6371212121212</v>
      </c>
    </row>
    <row r="25" spans="1:15" x14ac:dyDescent="0.75">
      <c r="A25" s="20" t="s">
        <v>128</v>
      </c>
      <c r="B25" s="20" t="s">
        <v>129</v>
      </c>
      <c r="C25" s="20" t="s">
        <v>130</v>
      </c>
      <c r="D25" s="20" t="s">
        <v>200</v>
      </c>
      <c r="E25" s="24">
        <f>'Travel Expense'!B$59</f>
        <v>6.2121212121212119</v>
      </c>
      <c r="F25" s="24">
        <f>'Travel Expense'!F$59</f>
        <v>14</v>
      </c>
      <c r="G25" s="24">
        <f>'Travel Expense'!J$59</f>
        <v>1128.3333333333335</v>
      </c>
      <c r="I25" s="24">
        <f>'Travel Expense'!R$59</f>
        <v>2199.4444444444443</v>
      </c>
      <c r="J25" s="24">
        <f>'Travel Expense'!V$59</f>
        <v>465.50833333333333</v>
      </c>
      <c r="M25" s="24">
        <f>'Travel Expense'!AH$59</f>
        <v>1622.9166666666667</v>
      </c>
      <c r="O25" s="6">
        <f t="shared" si="0"/>
        <v>5436.4148989898995</v>
      </c>
    </row>
    <row r="26" spans="1:15" x14ac:dyDescent="0.75">
      <c r="A26" s="20" t="s">
        <v>131</v>
      </c>
      <c r="B26" s="20" t="s">
        <v>131</v>
      </c>
      <c r="C26" s="20" t="s">
        <v>132</v>
      </c>
      <c r="D26" s="20" t="s">
        <v>200</v>
      </c>
      <c r="E26" s="24">
        <f>'Travel Expense'!B$59</f>
        <v>6.2121212121212119</v>
      </c>
      <c r="F26" s="24">
        <f>'Travel Expense'!F$59</f>
        <v>14</v>
      </c>
      <c r="G26" s="24">
        <f>'Travel Expense'!J$59</f>
        <v>1128.3333333333335</v>
      </c>
      <c r="I26" s="24">
        <f>'Travel Expense'!R$59</f>
        <v>2199.4444444444443</v>
      </c>
      <c r="J26" s="24">
        <f>'Travel Expense'!V$59</f>
        <v>465.50833333333333</v>
      </c>
      <c r="M26" s="24">
        <f>'Travel Expense'!AH$59</f>
        <v>1622.9166666666667</v>
      </c>
      <c r="O26" s="6">
        <f t="shared" si="0"/>
        <v>5436.4148989898995</v>
      </c>
    </row>
    <row r="27" spans="1:15" x14ac:dyDescent="0.75">
      <c r="A27" s="20" t="s">
        <v>133</v>
      </c>
      <c r="B27" s="20" t="s">
        <v>133</v>
      </c>
      <c r="C27" s="20" t="s">
        <v>134</v>
      </c>
      <c r="D27" s="20" t="s">
        <v>201</v>
      </c>
      <c r="E27" s="24">
        <f>'Travel Expense'!B$59</f>
        <v>6.2121212121212119</v>
      </c>
      <c r="F27" s="24">
        <f>'Travel Expense'!F$59</f>
        <v>14</v>
      </c>
      <c r="J27" s="24">
        <f>'Travel Expense'!V$59</f>
        <v>465.50833333333333</v>
      </c>
      <c r="M27" s="24">
        <f>'Travel Expense'!AH$59</f>
        <v>1622.9166666666667</v>
      </c>
      <c r="O27" s="6">
        <f t="shared" si="0"/>
        <v>2108.6371212121212</v>
      </c>
    </row>
    <row r="28" spans="1:15" x14ac:dyDescent="0.75">
      <c r="A28" s="20" t="str">
        <f>B28</f>
        <v>Hoyt</v>
      </c>
      <c r="B28" s="20" t="s">
        <v>135</v>
      </c>
      <c r="C28" s="20" t="s">
        <v>116</v>
      </c>
      <c r="D28" s="20" t="s">
        <v>200</v>
      </c>
      <c r="E28" s="24">
        <f>'Travel Expense'!B$59</f>
        <v>6.2121212121212119</v>
      </c>
      <c r="F28" s="24">
        <f>'Travel Expense'!F$59</f>
        <v>14</v>
      </c>
      <c r="G28" s="24">
        <f>'Travel Expense'!J$59</f>
        <v>1128.3333333333335</v>
      </c>
      <c r="I28" s="24">
        <f>'Travel Expense'!R$59</f>
        <v>2199.4444444444443</v>
      </c>
      <c r="J28" s="24">
        <f>'Travel Expense'!V$59</f>
        <v>465.50833333333333</v>
      </c>
      <c r="M28" s="24">
        <f>'Travel Expense'!AH$59</f>
        <v>1622.9166666666667</v>
      </c>
      <c r="O28" s="6">
        <f t="shared" si="0"/>
        <v>5436.4148989898995</v>
      </c>
    </row>
    <row r="29" spans="1:15" x14ac:dyDescent="0.75">
      <c r="A29" s="20" t="str">
        <f>B29</f>
        <v>Luther</v>
      </c>
      <c r="B29" s="20" t="s">
        <v>104</v>
      </c>
      <c r="C29" s="20" t="s">
        <v>136</v>
      </c>
      <c r="D29" s="20" t="s">
        <v>200</v>
      </c>
      <c r="E29" s="24">
        <f>'Travel Expense'!B$59</f>
        <v>6.2121212121212119</v>
      </c>
      <c r="F29" s="24">
        <f>'Travel Expense'!F$59</f>
        <v>14</v>
      </c>
      <c r="G29" s="24">
        <f>'Travel Expense'!J$59</f>
        <v>1128.3333333333335</v>
      </c>
      <c r="I29" s="24">
        <f>'Travel Expense'!R$59</f>
        <v>2199.4444444444443</v>
      </c>
      <c r="J29" s="24">
        <f>'Travel Expense'!V$59</f>
        <v>465.50833333333333</v>
      </c>
      <c r="M29" s="24">
        <f>'Travel Expense'!AH$59</f>
        <v>1622.9166666666667</v>
      </c>
      <c r="O29" s="6">
        <f t="shared" si="0"/>
        <v>5436.4148989898995</v>
      </c>
    </row>
    <row r="30" spans="1:15" x14ac:dyDescent="0.75">
      <c r="A30" s="20" t="str">
        <f>B30</f>
        <v>Mathews</v>
      </c>
      <c r="B30" s="20" t="s">
        <v>137</v>
      </c>
      <c r="C30" s="20" t="s">
        <v>138</v>
      </c>
      <c r="D30" s="20" t="s">
        <v>200</v>
      </c>
      <c r="E30" s="24">
        <f>'Travel Expense'!B$59</f>
        <v>6.2121212121212119</v>
      </c>
      <c r="F30" s="24">
        <f>'Travel Expense'!F$59</f>
        <v>14</v>
      </c>
      <c r="G30" s="24">
        <f>'Travel Expense'!J$59</f>
        <v>1128.3333333333335</v>
      </c>
      <c r="I30" s="24">
        <f>'Travel Expense'!R$59</f>
        <v>2199.4444444444443</v>
      </c>
      <c r="J30" s="24">
        <f>'Travel Expense'!V$59</f>
        <v>465.50833333333333</v>
      </c>
      <c r="M30" s="24">
        <f>'Travel Expense'!AH$59</f>
        <v>1622.9166666666667</v>
      </c>
      <c r="O30" s="6">
        <f t="shared" si="0"/>
        <v>5436.4148989898995</v>
      </c>
    </row>
    <row r="31" spans="1:15" x14ac:dyDescent="0.75">
      <c r="A31" s="20" t="s">
        <v>139</v>
      </c>
      <c r="B31" s="20" t="s">
        <v>140</v>
      </c>
      <c r="C31" s="20" t="s">
        <v>141</v>
      </c>
      <c r="D31" s="20" t="s">
        <v>201</v>
      </c>
      <c r="E31" s="24">
        <f>'Travel Expense'!B$59</f>
        <v>6.2121212121212119</v>
      </c>
      <c r="F31" s="24">
        <f>'Travel Expense'!F$59</f>
        <v>14</v>
      </c>
      <c r="J31" s="24">
        <f>'Travel Expense'!V$59</f>
        <v>465.50833333333333</v>
      </c>
      <c r="M31" s="24">
        <f>'Travel Expense'!AH$59</f>
        <v>1622.9166666666667</v>
      </c>
      <c r="O31" s="6">
        <f t="shared" si="0"/>
        <v>2108.6371212121212</v>
      </c>
    </row>
    <row r="32" spans="1:15" x14ac:dyDescent="0.75">
      <c r="A32" s="20" t="str">
        <f>B32</f>
        <v>Reiter</v>
      </c>
      <c r="B32" s="20" t="s">
        <v>142</v>
      </c>
      <c r="C32" s="20" t="s">
        <v>143</v>
      </c>
      <c r="D32" s="20" t="s">
        <v>201</v>
      </c>
      <c r="E32" s="24">
        <f>'Travel Expense'!B$59</f>
        <v>6.2121212121212119</v>
      </c>
      <c r="F32" s="24">
        <f>'Travel Expense'!F$59</f>
        <v>14</v>
      </c>
      <c r="J32" s="24">
        <f>'Travel Expense'!V$59</f>
        <v>465.50833333333333</v>
      </c>
      <c r="M32" s="24">
        <f>'Travel Expense'!AH$59</f>
        <v>1622.9166666666667</v>
      </c>
      <c r="O32" s="6">
        <f t="shared" si="0"/>
        <v>2108.6371212121212</v>
      </c>
    </row>
    <row r="33" spans="1:15" x14ac:dyDescent="0.75">
      <c r="A33" s="20" t="str">
        <f>B33</f>
        <v>Shen</v>
      </c>
      <c r="B33" s="20" t="s">
        <v>113</v>
      </c>
      <c r="C33" s="20" t="s">
        <v>144</v>
      </c>
      <c r="D33" s="20" t="s">
        <v>200</v>
      </c>
      <c r="E33" s="24">
        <f>'Travel Expense'!B$59</f>
        <v>6.2121212121212119</v>
      </c>
      <c r="F33" s="24">
        <f>'Travel Expense'!F$59</f>
        <v>14</v>
      </c>
      <c r="G33" s="24">
        <f>'Travel Expense'!J$59</f>
        <v>1128.3333333333335</v>
      </c>
      <c r="I33" s="24">
        <f>'Travel Expense'!R$59</f>
        <v>2199.4444444444443</v>
      </c>
      <c r="J33" s="24">
        <f>'Travel Expense'!V$59</f>
        <v>465.50833333333333</v>
      </c>
      <c r="M33" s="24">
        <f>'Travel Expense'!AH$59</f>
        <v>1622.9166666666667</v>
      </c>
      <c r="O33" s="6">
        <f t="shared" si="0"/>
        <v>5436.4148989898995</v>
      </c>
    </row>
    <row r="34" spans="1:15" x14ac:dyDescent="0.75">
      <c r="A34" s="20" t="str">
        <f>B34</f>
        <v>Stewart</v>
      </c>
      <c r="B34" s="20" t="s">
        <v>145</v>
      </c>
      <c r="C34" s="20" t="s">
        <v>146</v>
      </c>
      <c r="D34" s="20" t="s">
        <v>201</v>
      </c>
      <c r="E34" s="24">
        <f>'Travel Expense'!B$59</f>
        <v>6.2121212121212119</v>
      </c>
      <c r="F34" s="24">
        <f>'Travel Expense'!F$59</f>
        <v>14</v>
      </c>
      <c r="J34" s="24">
        <f>'Travel Expense'!V$59</f>
        <v>465.50833333333333</v>
      </c>
      <c r="M34" s="24">
        <f>'Travel Expense'!AH$59</f>
        <v>1622.9166666666667</v>
      </c>
      <c r="O34" s="6">
        <f t="shared" si="0"/>
        <v>2108.6371212121212</v>
      </c>
    </row>
    <row r="35" spans="1:15" x14ac:dyDescent="0.75">
      <c r="A35" s="20" t="s">
        <v>147</v>
      </c>
      <c r="B35" s="20" t="s">
        <v>148</v>
      </c>
      <c r="C35" s="20" t="s">
        <v>149</v>
      </c>
      <c r="D35" s="20" t="s">
        <v>200</v>
      </c>
      <c r="E35" s="24">
        <f>'Travel Expense'!B$59</f>
        <v>6.2121212121212119</v>
      </c>
      <c r="F35" s="24">
        <f>'Travel Expense'!F$59</f>
        <v>14</v>
      </c>
      <c r="G35" s="24">
        <f>'Travel Expense'!J$59</f>
        <v>1128.3333333333335</v>
      </c>
      <c r="I35" s="24">
        <f>'Travel Expense'!R$59</f>
        <v>2199.4444444444443</v>
      </c>
      <c r="J35" s="24">
        <f>'Travel Expense'!V$59</f>
        <v>465.50833333333333</v>
      </c>
      <c r="M35" s="24">
        <f>'Travel Expense'!AH$59</f>
        <v>1622.9166666666667</v>
      </c>
      <c r="O35" s="6">
        <f t="shared" si="0"/>
        <v>5436.4148989898995</v>
      </c>
    </row>
    <row r="36" spans="1:15" x14ac:dyDescent="0.75">
      <c r="A36" s="25"/>
      <c r="B36" s="25"/>
      <c r="C36" s="25"/>
      <c r="D36" s="25"/>
      <c r="E36" s="26"/>
      <c r="F36" s="26"/>
      <c r="G36" s="26"/>
      <c r="H36" s="26"/>
      <c r="I36" s="26"/>
      <c r="J36" s="26"/>
      <c r="K36" s="26"/>
      <c r="L36" s="26"/>
      <c r="M36" s="26"/>
      <c r="N36" s="26"/>
      <c r="O36" s="27"/>
    </row>
    <row r="37" spans="1:15" x14ac:dyDescent="0.75">
      <c r="A37" s="20" t="s">
        <v>150</v>
      </c>
      <c r="B37" s="20" t="s">
        <v>151</v>
      </c>
      <c r="C37" s="20" t="s">
        <v>152</v>
      </c>
      <c r="D37" s="20" t="s">
        <v>198</v>
      </c>
      <c r="E37" s="24">
        <f>'Travel Expense'!B$59</f>
        <v>6.2121212121212119</v>
      </c>
      <c r="G37" s="24">
        <f>'Travel Expense'!J$59</f>
        <v>1128.3333333333335</v>
      </c>
      <c r="I37" s="24">
        <f>'Travel Expense'!R$59</f>
        <v>2199.4444444444443</v>
      </c>
      <c r="J37" s="24">
        <f>'Travel Expense'!V$59</f>
        <v>465.50833333333333</v>
      </c>
      <c r="M37" s="24">
        <f>'Travel Expense'!AH$59</f>
        <v>1622.9166666666667</v>
      </c>
      <c r="O37" s="6">
        <f t="shared" si="0"/>
        <v>5422.4148989898995</v>
      </c>
    </row>
    <row r="38" spans="1:15" x14ac:dyDescent="0.75">
      <c r="A38" s="20" t="str">
        <f>B38</f>
        <v>Coleman</v>
      </c>
      <c r="B38" s="20" t="s">
        <v>153</v>
      </c>
      <c r="C38" s="20" t="s">
        <v>154</v>
      </c>
      <c r="D38" s="20" t="s">
        <v>198</v>
      </c>
      <c r="E38" s="24">
        <f>'Travel Expense'!B$59</f>
        <v>6.2121212121212119</v>
      </c>
      <c r="G38" s="24">
        <f>'Travel Expense'!J$59</f>
        <v>1128.3333333333335</v>
      </c>
      <c r="I38" s="24">
        <f>'Travel Expense'!R$59</f>
        <v>2199.4444444444443</v>
      </c>
      <c r="J38" s="24">
        <f>'Travel Expense'!V$59</f>
        <v>465.50833333333333</v>
      </c>
      <c r="M38" s="24">
        <f>'Travel Expense'!AH$59</f>
        <v>1622.9166666666667</v>
      </c>
      <c r="O38" s="6">
        <f t="shared" si="0"/>
        <v>5422.4148989898995</v>
      </c>
    </row>
    <row r="39" spans="1:15" x14ac:dyDescent="0.75">
      <c r="A39" s="20" t="s">
        <v>155</v>
      </c>
      <c r="B39" s="20" t="s">
        <v>155</v>
      </c>
      <c r="C39" s="20" t="s">
        <v>156</v>
      </c>
      <c r="D39" s="20" t="s">
        <v>199</v>
      </c>
      <c r="E39" s="24">
        <f>'Travel Expense'!B$59</f>
        <v>6.2121212121212119</v>
      </c>
      <c r="G39" s="24">
        <f>'Travel Expense'!J$59</f>
        <v>1128.3333333333335</v>
      </c>
      <c r="I39" s="24">
        <f>'Travel Expense'!R$59</f>
        <v>2199.4444444444443</v>
      </c>
      <c r="K39" s="24">
        <f>'Travel Expense'!Z$59</f>
        <v>1012.2222222222222</v>
      </c>
      <c r="O39" s="6">
        <f t="shared" si="0"/>
        <v>4346.2121212121219</v>
      </c>
    </row>
    <row r="40" spans="1:15" x14ac:dyDescent="0.75">
      <c r="A40" s="20" t="s">
        <v>157</v>
      </c>
      <c r="B40" s="20" t="s">
        <v>157</v>
      </c>
      <c r="C40" s="20" t="s">
        <v>158</v>
      </c>
      <c r="D40" s="20" t="s">
        <v>199</v>
      </c>
      <c r="E40" s="24">
        <f>'Travel Expense'!B$59</f>
        <v>6.2121212121212119</v>
      </c>
      <c r="G40" s="24">
        <f>'Travel Expense'!J$59</f>
        <v>1128.3333333333335</v>
      </c>
      <c r="I40" s="24">
        <f>'Travel Expense'!R$59</f>
        <v>2199.4444444444443</v>
      </c>
      <c r="K40" s="24">
        <f>'Travel Expense'!Z$59</f>
        <v>1012.2222222222222</v>
      </c>
      <c r="O40" s="6">
        <f t="shared" si="0"/>
        <v>4346.2121212121219</v>
      </c>
    </row>
    <row r="41" spans="1:15" x14ac:dyDescent="0.75">
      <c r="A41" s="20" t="str">
        <f>B41</f>
        <v>Glatzhofer</v>
      </c>
      <c r="B41" s="20" t="s">
        <v>159</v>
      </c>
      <c r="C41" s="20" t="s">
        <v>160</v>
      </c>
      <c r="D41" s="20" t="s">
        <v>199</v>
      </c>
      <c r="E41" s="24">
        <f>'Travel Expense'!B$59</f>
        <v>6.2121212121212119</v>
      </c>
      <c r="G41" s="24">
        <f>'Travel Expense'!J$59</f>
        <v>1128.3333333333335</v>
      </c>
      <c r="I41" s="24">
        <f>'Travel Expense'!R$59</f>
        <v>2199.4444444444443</v>
      </c>
      <c r="K41" s="24">
        <f>'Travel Expense'!Z$59</f>
        <v>1012.2222222222222</v>
      </c>
      <c r="O41" s="6">
        <f t="shared" si="0"/>
        <v>4346.2121212121219</v>
      </c>
    </row>
    <row r="42" spans="1:15" x14ac:dyDescent="0.75">
      <c r="A42" s="20" t="str">
        <f>B42</f>
        <v>Hoyt</v>
      </c>
      <c r="B42" s="20" t="s">
        <v>135</v>
      </c>
      <c r="C42" s="20" t="s">
        <v>161</v>
      </c>
      <c r="D42" s="20" t="s">
        <v>198</v>
      </c>
      <c r="E42" s="24">
        <f>'Travel Expense'!B$59</f>
        <v>6.2121212121212119</v>
      </c>
      <c r="G42" s="24">
        <f>'Travel Expense'!J$59</f>
        <v>1128.3333333333335</v>
      </c>
      <c r="I42" s="24">
        <f>'Travel Expense'!R$59</f>
        <v>2199.4444444444443</v>
      </c>
      <c r="J42" s="24">
        <f>'Travel Expense'!V$59</f>
        <v>465.50833333333333</v>
      </c>
      <c r="M42" s="24">
        <f>'Travel Expense'!AH$59</f>
        <v>1622.9166666666667</v>
      </c>
      <c r="O42" s="6">
        <f t="shared" si="0"/>
        <v>5422.4148989898995</v>
      </c>
    </row>
    <row r="43" spans="1:15" x14ac:dyDescent="0.75">
      <c r="A43" s="20" t="str">
        <f>B43</f>
        <v>Li</v>
      </c>
      <c r="B43" s="20" t="s">
        <v>99</v>
      </c>
      <c r="C43" s="20" t="s">
        <v>162</v>
      </c>
      <c r="D43" s="20" t="s">
        <v>198</v>
      </c>
      <c r="E43" s="24">
        <f>'Travel Expense'!B$59</f>
        <v>6.2121212121212119</v>
      </c>
      <c r="G43" s="24">
        <f>'Travel Expense'!J$59</f>
        <v>1128.3333333333335</v>
      </c>
      <c r="I43" s="24">
        <f>'Travel Expense'!R$59</f>
        <v>2199.4444444444443</v>
      </c>
      <c r="J43" s="24"/>
      <c r="M43" s="24"/>
      <c r="O43" s="6">
        <f t="shared" si="0"/>
        <v>3333.9898989898993</v>
      </c>
    </row>
    <row r="44" spans="1:15" x14ac:dyDescent="0.75">
      <c r="A44" s="20" t="s">
        <v>163</v>
      </c>
      <c r="B44" s="20" t="s">
        <v>163</v>
      </c>
      <c r="C44" s="20" t="s">
        <v>164</v>
      </c>
      <c r="D44" s="20" t="s">
        <v>198</v>
      </c>
      <c r="E44" s="24">
        <f>'Travel Expense'!B$59</f>
        <v>6.2121212121212119</v>
      </c>
      <c r="G44" s="24">
        <f>'Travel Expense'!J$59</f>
        <v>1128.3333333333335</v>
      </c>
      <c r="I44" s="24">
        <f>'Travel Expense'!R$59</f>
        <v>2199.4444444444443</v>
      </c>
      <c r="J44" s="24">
        <f>'Travel Expense'!V$59</f>
        <v>465.50833333333333</v>
      </c>
      <c r="M44" s="24">
        <f>'Travel Expense'!AH$59</f>
        <v>1622.9166666666667</v>
      </c>
      <c r="O44" s="6">
        <f t="shared" si="0"/>
        <v>5422.4148989898995</v>
      </c>
    </row>
    <row r="45" spans="1:15" x14ac:dyDescent="0.75">
      <c r="A45" s="20" t="str">
        <f>B45</f>
        <v>Millar</v>
      </c>
      <c r="B45" s="20" t="s">
        <v>165</v>
      </c>
      <c r="C45" s="20" t="s">
        <v>166</v>
      </c>
      <c r="D45" s="20" t="s">
        <v>198</v>
      </c>
      <c r="E45" s="24">
        <f>'Travel Expense'!B$59</f>
        <v>6.2121212121212119</v>
      </c>
      <c r="G45" s="24">
        <f>'Travel Expense'!J$59</f>
        <v>1128.3333333333335</v>
      </c>
      <c r="I45" s="24">
        <f>'Travel Expense'!R$59</f>
        <v>2199.4444444444443</v>
      </c>
      <c r="J45" s="24">
        <f>'Travel Expense'!V$59</f>
        <v>465.50833333333333</v>
      </c>
      <c r="M45" s="24">
        <f>'Travel Expense'!AH$59</f>
        <v>1622.9166666666667</v>
      </c>
      <c r="O45" s="6">
        <f t="shared" si="0"/>
        <v>5422.4148989898995</v>
      </c>
    </row>
    <row r="46" spans="1:15" x14ac:dyDescent="0.75">
      <c r="A46" s="20" t="str">
        <f>B46</f>
        <v>Powers</v>
      </c>
      <c r="B46" s="20" t="s">
        <v>167</v>
      </c>
      <c r="C46" s="20" t="s">
        <v>168</v>
      </c>
      <c r="D46" s="20" t="s">
        <v>199</v>
      </c>
      <c r="E46" s="24">
        <f>'Travel Expense'!B$59</f>
        <v>6.2121212121212119</v>
      </c>
      <c r="G46" s="24">
        <f>'Travel Expense'!J$59</f>
        <v>1128.3333333333335</v>
      </c>
      <c r="I46" s="24">
        <f>'Travel Expense'!R$59</f>
        <v>2199.4444444444443</v>
      </c>
      <c r="K46" s="24">
        <f>'Travel Expense'!Z$59</f>
        <v>1012.2222222222222</v>
      </c>
      <c r="M46" s="24">
        <f>'Travel Expense'!AH$59</f>
        <v>1622.9166666666667</v>
      </c>
      <c r="O46" s="6">
        <f t="shared" si="0"/>
        <v>5969.1287878787889</v>
      </c>
    </row>
    <row r="47" spans="1:15" x14ac:dyDescent="0.75">
      <c r="A47" s="20" t="str">
        <f>B47</f>
        <v>Reiter</v>
      </c>
      <c r="B47" s="20" t="s">
        <v>142</v>
      </c>
      <c r="C47" s="20" t="s">
        <v>169</v>
      </c>
      <c r="D47" s="20" t="s">
        <v>199</v>
      </c>
      <c r="E47" s="24">
        <f>'Travel Expense'!B$59</f>
        <v>6.2121212121212119</v>
      </c>
      <c r="G47" s="24">
        <f>'Travel Expense'!J$59</f>
        <v>1128.3333333333335</v>
      </c>
      <c r="I47" s="24">
        <f>'Travel Expense'!R$59</f>
        <v>2199.4444444444443</v>
      </c>
      <c r="K47" s="24">
        <f>'Travel Expense'!Z$59</f>
        <v>1012.2222222222222</v>
      </c>
      <c r="O47" s="6">
        <f t="shared" si="0"/>
        <v>4346.2121212121219</v>
      </c>
    </row>
    <row r="48" spans="1:15" x14ac:dyDescent="0.75">
      <c r="A48" s="20" t="s">
        <v>170</v>
      </c>
      <c r="B48" s="20" t="s">
        <v>171</v>
      </c>
      <c r="C48" s="20" t="s">
        <v>172</v>
      </c>
      <c r="D48" s="20" t="s">
        <v>199</v>
      </c>
      <c r="E48" s="24">
        <f>'Travel Expense'!B$59</f>
        <v>6.2121212121212119</v>
      </c>
      <c r="G48" s="24">
        <f>'Travel Expense'!J$59</f>
        <v>1128.3333333333335</v>
      </c>
      <c r="I48" s="24">
        <f>'Travel Expense'!R$59</f>
        <v>2199.4444444444443</v>
      </c>
      <c r="K48" s="24">
        <f>'Travel Expense'!Z$59</f>
        <v>1012.2222222222222</v>
      </c>
      <c r="O48" s="6">
        <f t="shared" si="0"/>
        <v>4346.2121212121219</v>
      </c>
    </row>
    <row r="49" spans="1:17" x14ac:dyDescent="0.75">
      <c r="A49" s="20" t="s">
        <v>173</v>
      </c>
      <c r="B49" s="20" t="s">
        <v>173</v>
      </c>
      <c r="C49" s="20" t="s">
        <v>174</v>
      </c>
      <c r="D49" s="20" t="s">
        <v>199</v>
      </c>
      <c r="E49" s="24">
        <f>'Travel Expense'!B$59</f>
        <v>6.2121212121212119</v>
      </c>
      <c r="G49" s="24">
        <f>'Travel Expense'!J$59</f>
        <v>1128.3333333333335</v>
      </c>
      <c r="I49" s="24">
        <f>'Travel Expense'!R$59</f>
        <v>2199.4444444444443</v>
      </c>
      <c r="K49" s="24">
        <f>'Travel Expense'!Z$59</f>
        <v>1012.2222222222222</v>
      </c>
      <c r="O49" s="6">
        <f t="shared" si="0"/>
        <v>4346.2121212121219</v>
      </c>
    </row>
    <row r="50" spans="1:17" x14ac:dyDescent="0.75">
      <c r="A50" s="20" t="str">
        <f>B50</f>
        <v>Stanton</v>
      </c>
      <c r="B50" s="20" t="s">
        <v>175</v>
      </c>
      <c r="C50" s="20" t="s">
        <v>176</v>
      </c>
      <c r="D50" s="20" t="s">
        <v>198</v>
      </c>
      <c r="E50" s="24">
        <f>'Travel Expense'!B$59</f>
        <v>6.2121212121212119</v>
      </c>
      <c r="G50" s="24">
        <f>'Travel Expense'!J$59</f>
        <v>1128.3333333333335</v>
      </c>
      <c r="I50" s="24">
        <f>'Travel Expense'!R$59</f>
        <v>2199.4444444444443</v>
      </c>
      <c r="J50" s="24">
        <f>'Travel Expense'!V$59</f>
        <v>465.50833333333333</v>
      </c>
      <c r="M50" s="24">
        <f>'Travel Expense'!AH$59</f>
        <v>1622.9166666666667</v>
      </c>
      <c r="O50" s="6">
        <f t="shared" si="0"/>
        <v>5422.4148989898995</v>
      </c>
    </row>
    <row r="51" spans="1:17" x14ac:dyDescent="0.75">
      <c r="A51" s="20" t="str">
        <f>B51</f>
        <v>Tappe</v>
      </c>
      <c r="B51" s="20" t="s">
        <v>177</v>
      </c>
      <c r="C51" s="20" t="s">
        <v>178</v>
      </c>
      <c r="D51" s="20" t="s">
        <v>198</v>
      </c>
      <c r="E51" s="24">
        <f>'Travel Expense'!B$59</f>
        <v>6.2121212121212119</v>
      </c>
      <c r="G51" s="24">
        <f>'Travel Expense'!J$59</f>
        <v>1128.3333333333335</v>
      </c>
      <c r="I51" s="24">
        <f>'Travel Expense'!R$59</f>
        <v>2199.4444444444443</v>
      </c>
      <c r="J51" s="24">
        <f>'Travel Expense'!V$59</f>
        <v>465.50833333333333</v>
      </c>
      <c r="M51" s="24">
        <f>'Travel Expense'!AH$59</f>
        <v>1622.9166666666667</v>
      </c>
      <c r="O51" s="6">
        <f t="shared" si="0"/>
        <v>5422.4148989898995</v>
      </c>
    </row>
    <row r="52" spans="1:17" x14ac:dyDescent="0.75">
      <c r="A52" s="20" t="s">
        <v>179</v>
      </c>
      <c r="B52" s="20" t="s">
        <v>180</v>
      </c>
      <c r="C52" s="20" t="s">
        <v>181</v>
      </c>
      <c r="D52" s="20" t="s">
        <v>199</v>
      </c>
      <c r="E52" s="24">
        <f>'Travel Expense'!B$59</f>
        <v>6.2121212121212119</v>
      </c>
      <c r="G52" s="24">
        <f>'Travel Expense'!J$59</f>
        <v>1128.3333333333335</v>
      </c>
      <c r="I52" s="24">
        <f>'Travel Expense'!R$59</f>
        <v>2199.4444444444443</v>
      </c>
      <c r="K52" s="24">
        <f>'Travel Expense'!Z$59</f>
        <v>1012.2222222222222</v>
      </c>
      <c r="O52" s="6">
        <f t="shared" si="0"/>
        <v>4346.2121212121219</v>
      </c>
    </row>
    <row r="53" spans="1:17" x14ac:dyDescent="0.75">
      <c r="A53" s="20" t="str">
        <f>B53</f>
        <v>Wilson</v>
      </c>
      <c r="B53" s="20" t="s">
        <v>182</v>
      </c>
      <c r="C53" s="20" t="s">
        <v>183</v>
      </c>
      <c r="D53" s="20" t="s">
        <v>198</v>
      </c>
      <c r="E53" s="24">
        <f>'Travel Expense'!B$59</f>
        <v>6.2121212121212119</v>
      </c>
      <c r="G53" s="24">
        <f>'Travel Expense'!J$59</f>
        <v>1128.3333333333335</v>
      </c>
      <c r="I53" s="24">
        <f>'Travel Expense'!R$59</f>
        <v>2199.4444444444443</v>
      </c>
      <c r="J53" s="24">
        <f>'Travel Expense'!V$59</f>
        <v>465.50833333333333</v>
      </c>
      <c r="M53" s="24">
        <f>'Travel Expense'!AH$59</f>
        <v>1622.9166666666667</v>
      </c>
      <c r="O53" s="6">
        <f t="shared" si="0"/>
        <v>5422.4148989898995</v>
      </c>
    </row>
    <row r="54" spans="1:17" x14ac:dyDescent="0.75">
      <c r="A54" s="20" t="str">
        <f>B54</f>
        <v>Williams</v>
      </c>
      <c r="B54" s="20" t="s">
        <v>184</v>
      </c>
      <c r="C54" s="20" t="s">
        <v>149</v>
      </c>
      <c r="D54" s="20" t="s">
        <v>199</v>
      </c>
      <c r="E54" s="24">
        <f>'Travel Expense'!B$59</f>
        <v>6.2121212121212119</v>
      </c>
      <c r="G54" s="24">
        <f>'Travel Expense'!J$59</f>
        <v>1128.3333333333335</v>
      </c>
      <c r="I54" s="24">
        <f>'Travel Expense'!R$59</f>
        <v>2199.4444444444443</v>
      </c>
      <c r="K54" s="24">
        <f>'Travel Expense'!Z$59</f>
        <v>1012.2222222222222</v>
      </c>
      <c r="O54" s="6">
        <f t="shared" si="0"/>
        <v>4346.2121212121219</v>
      </c>
    </row>
    <row r="55" spans="1:17" x14ac:dyDescent="0.75">
      <c r="A55" s="25"/>
      <c r="B55" s="25"/>
      <c r="C55" s="25"/>
      <c r="D55" s="25"/>
      <c r="E55" s="26"/>
      <c r="F55" s="26"/>
      <c r="G55" s="26"/>
      <c r="H55" s="26"/>
      <c r="I55" s="26"/>
      <c r="J55" s="26"/>
      <c r="K55" s="26"/>
      <c r="L55" s="26"/>
      <c r="M55" s="26"/>
      <c r="N55" s="26"/>
      <c r="O55" s="27"/>
    </row>
    <row r="56" spans="1:17" x14ac:dyDescent="0.75">
      <c r="A56" s="20" t="s">
        <v>185</v>
      </c>
      <c r="B56" s="20" t="s">
        <v>185</v>
      </c>
      <c r="C56" s="20" t="s">
        <v>186</v>
      </c>
      <c r="D56" s="20" t="s">
        <v>187</v>
      </c>
      <c r="H56" s="24">
        <f>'Travel Expense'!N$59</f>
        <v>425.68</v>
      </c>
      <c r="J56" s="24">
        <f>'Travel Expense'!V$59</f>
        <v>465.50833333333333</v>
      </c>
      <c r="L56" s="24">
        <f>'Travel Expense'!AD$59</f>
        <v>551.72799999999995</v>
      </c>
      <c r="O56" s="6">
        <f t="shared" si="0"/>
        <v>1442.9163333333331</v>
      </c>
      <c r="Q56" s="24"/>
    </row>
    <row r="57" spans="1:17" x14ac:dyDescent="0.75">
      <c r="A57" s="20" t="s">
        <v>188</v>
      </c>
      <c r="B57" s="20" t="s">
        <v>188</v>
      </c>
      <c r="C57" s="20" t="s">
        <v>189</v>
      </c>
      <c r="D57" s="20" t="s">
        <v>187</v>
      </c>
      <c r="H57" s="24">
        <f>'Travel Expense'!N$59</f>
        <v>425.68</v>
      </c>
      <c r="J57" s="24">
        <f>'Travel Expense'!V$59</f>
        <v>465.50833333333333</v>
      </c>
      <c r="L57" s="24">
        <f>'Travel Expense'!AD$59</f>
        <v>551.72799999999995</v>
      </c>
      <c r="O57" s="6">
        <f t="shared" si="0"/>
        <v>1442.9163333333331</v>
      </c>
    </row>
    <row r="58" spans="1:17" x14ac:dyDescent="0.75">
      <c r="A58" s="25"/>
      <c r="B58" s="25"/>
      <c r="C58" s="25"/>
      <c r="D58" s="25"/>
      <c r="E58" s="26"/>
      <c r="F58" s="26"/>
      <c r="G58" s="26"/>
      <c r="H58" s="26"/>
      <c r="I58" s="26"/>
      <c r="J58" s="26"/>
      <c r="K58" s="26"/>
      <c r="L58" s="26"/>
      <c r="M58" s="26"/>
      <c r="N58" s="26"/>
      <c r="O58" s="27"/>
    </row>
    <row r="59" spans="1:17" s="12" customFormat="1" x14ac:dyDescent="0.75">
      <c r="A59" s="20" t="s">
        <v>206</v>
      </c>
      <c r="B59" s="20" t="s">
        <v>205</v>
      </c>
      <c r="C59" s="20" t="s">
        <v>204</v>
      </c>
      <c r="D59" s="20" t="s">
        <v>207</v>
      </c>
      <c r="H59" s="24">
        <f>'Travel Expense'!N$59</f>
        <v>425.68</v>
      </c>
      <c r="J59" s="24">
        <f>'Travel Expense'!V$59</f>
        <v>465.50833333333333</v>
      </c>
      <c r="L59" s="24">
        <f>'Travel Expense'!AD$59</f>
        <v>551.72799999999995</v>
      </c>
      <c r="O59" s="6">
        <f t="shared" si="0"/>
        <v>1442.9163333333331</v>
      </c>
    </row>
    <row r="60" spans="1:17" x14ac:dyDescent="0.75">
      <c r="A60" s="21" t="s">
        <v>190</v>
      </c>
      <c r="B60" s="21" t="s">
        <v>190</v>
      </c>
      <c r="C60" s="20" t="s">
        <v>191</v>
      </c>
      <c r="D60" s="20" t="s">
        <v>192</v>
      </c>
      <c r="H60" s="24">
        <f>'Travel Expense'!N$59</f>
        <v>425.68</v>
      </c>
      <c r="J60" s="24">
        <f>'Travel Expense'!V$59</f>
        <v>465.50833333333333</v>
      </c>
      <c r="L60" s="24">
        <f>'Travel Expense'!AD$59</f>
        <v>551.72799999999995</v>
      </c>
      <c r="O60" s="6">
        <f t="shared" si="0"/>
        <v>1442.9163333333331</v>
      </c>
    </row>
    <row r="61" spans="1:17" x14ac:dyDescent="0.75">
      <c r="A61" s="20" t="s">
        <v>193</v>
      </c>
      <c r="B61" s="20" t="s">
        <v>193</v>
      </c>
      <c r="C61" s="20" t="s">
        <v>140</v>
      </c>
      <c r="D61" s="20" t="s">
        <v>192</v>
      </c>
      <c r="H61" s="24">
        <f>'Travel Expense'!N$59</f>
        <v>425.68</v>
      </c>
      <c r="J61" s="24">
        <f>'Travel Expense'!V$59</f>
        <v>465.50833333333333</v>
      </c>
      <c r="L61" s="24">
        <f>'Travel Expense'!AD$59</f>
        <v>551.72799999999995</v>
      </c>
      <c r="O61" s="6">
        <f t="shared" si="0"/>
        <v>1442.9163333333331</v>
      </c>
    </row>
    <row r="62" spans="1:17" x14ac:dyDescent="0.75">
      <c r="A62" s="25"/>
      <c r="B62" s="25"/>
      <c r="C62" s="25"/>
      <c r="D62" s="25"/>
      <c r="E62" s="26"/>
      <c r="F62" s="26"/>
      <c r="G62" s="26"/>
      <c r="H62" s="26"/>
      <c r="I62" s="26"/>
      <c r="J62" s="26"/>
      <c r="K62" s="26"/>
      <c r="L62" s="26"/>
      <c r="M62" s="26"/>
      <c r="N62" s="26"/>
      <c r="O62" s="27"/>
    </row>
    <row r="63" spans="1:17" x14ac:dyDescent="0.75">
      <c r="A63" s="20" t="s">
        <v>194</v>
      </c>
      <c r="B63" s="20" t="s">
        <v>194</v>
      </c>
      <c r="C63" s="20" t="s">
        <v>195</v>
      </c>
      <c r="D63" s="20" t="s">
        <v>196</v>
      </c>
      <c r="H63" s="24">
        <f>'Travel Expense'!N$59</f>
        <v>425.68</v>
      </c>
      <c r="J63" s="24">
        <f>'Travel Expense'!V$59</f>
        <v>465.50833333333333</v>
      </c>
      <c r="L63" s="24">
        <f>'Travel Expense'!AD$59</f>
        <v>551.72799999999995</v>
      </c>
      <c r="O63" s="6">
        <f t="shared" si="0"/>
        <v>1442.9163333333331</v>
      </c>
    </row>
  </sheetData>
  <pageMargins left="0.25" right="0.25" top="0.75" bottom="0.75" header="0.3" footer="0.3"/>
  <pageSetup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Expense</vt:lpstr>
      <vt:lpstr>Cost per Swimmer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Bergen, Jennifer (Synchrony Financial)</dc:creator>
  <cp:lastModifiedBy>Karen Wilson</cp:lastModifiedBy>
  <cp:lastPrinted>2018-12-19T14:06:08Z</cp:lastPrinted>
  <dcterms:created xsi:type="dcterms:W3CDTF">2018-12-08T18:36:14Z</dcterms:created>
  <dcterms:modified xsi:type="dcterms:W3CDTF">2018-12-23T20:50:57Z</dcterms:modified>
</cp:coreProperties>
</file>